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00" tabRatio="634" activeTab="1"/>
  </bookViews>
  <sheets>
    <sheet name="how to fill-up" sheetId="8" r:id="rId1"/>
    <sheet name="CPMR" sheetId="1" r:id="rId2"/>
    <sheet name="computation" sheetId="2" state="hidden" r:id="rId3"/>
    <sheet name="Questionnaire" sheetId="4" r:id="rId4"/>
    <sheet name="criteria" sheetId="3" r:id="rId5"/>
    <sheet name="APCPI" sheetId="5" r:id="rId6"/>
    <sheet name="Action Plan" sheetId="6" r:id="rId7"/>
  </sheets>
  <definedNames>
    <definedName name="__xlnm.Print_Area" localSheetId="5">APCPI!$B$1:$H$111</definedName>
    <definedName name="__xlnm.Print_Area" localSheetId="4">criteria!$A$2:$I$88</definedName>
    <definedName name="__xlnm.Print_Area" localSheetId="3">Questionnaire!$A$1:$O$305</definedName>
    <definedName name="__xlnm.Print_Titles" localSheetId="5">APCPI!$3:$12</definedName>
    <definedName name="__xlnm.Print_Titles" localSheetId="1">CPMR!$1:$7</definedName>
    <definedName name="_xlnm.Print_Area" localSheetId="6">'Action Plan'!$A$1:$G$49</definedName>
    <definedName name="_xlnm.Print_Area" localSheetId="5">APCPI!$B$1:$H$110</definedName>
    <definedName name="_xlnm.Print_Area" localSheetId="1">CPMR!$A$1:$S$48</definedName>
    <definedName name="_xlnm.Print_Area" localSheetId="4">criteria!$A$2:$J$88</definedName>
    <definedName name="_xlnm.Print_Area" localSheetId="3">Questionnaire!$A$1:$O$304</definedName>
    <definedName name="_xlnm.Print_Titles" localSheetId="5">APCPI!$1:$12</definedName>
    <definedName name="_xlnm.Print_Titles" localSheetId="1">CPMR!$1:$7</definedName>
    <definedName name="_xlnm.Print_Titles" localSheetId="4">criteria!$5:$6</definedName>
    <definedName name="Z_1FBE1439_712E_4F1F_8734_C0F60C32FC39_.wvu.Cols" localSheetId="5">APCPI!$G:$G</definedName>
    <definedName name="Z_1FBE1439_712E_4F1F_8734_C0F60C32FC39_.wvu.PrintArea" localSheetId="5">APCPI!$B$3:$H$112</definedName>
    <definedName name="Z_1FBE1439_712E_4F1F_8734_C0F60C32FC39_.wvu.PrintTitles" localSheetId="5">APCPI!$11:$12</definedName>
    <definedName name="Z_511DDB7A_0108_47AF_BDC0_50C030786F44_.wvu.Cols" localSheetId="1">#N/A</definedName>
    <definedName name="Z_5208ADA2_3049_4C00_9E1D_1ECE93EDFFD9_.wvu.Cols" localSheetId="5">APCPI!$G:$G</definedName>
    <definedName name="Z_5208ADA2_3049_4C00_9E1D_1ECE93EDFFD9_.wvu.PrintArea" localSheetId="5">APCPI!$B$3:$H$112</definedName>
    <definedName name="Z_5208ADA2_3049_4C00_9E1D_1ECE93EDFFD9_.wvu.PrintTitles" localSheetId="5">APCPI!$11:$12</definedName>
    <definedName name="Z_7414CDCE_B93D_4AED_9A6E_7DF972EB0E7C_.wvu.Cols" localSheetId="5">APCPI!$G:$G</definedName>
    <definedName name="Z_7414CDCE_B93D_4AED_9A6E_7DF972EB0E7C_.wvu.PrintArea" localSheetId="5">APCPI!$B$3:$H$112</definedName>
    <definedName name="Z_7414CDCE_B93D_4AED_9A6E_7DF972EB0E7C_.wvu.PrintTitles" localSheetId="5">APCPI!$11:$12</definedName>
    <definedName name="Z_8E31F905_7A8F_4207_9403_1AFFE45BC3EA_.wvu.Cols" localSheetId="1">#N/A</definedName>
    <definedName name="Z_9E59C752_5E12_483C_BD5C_E30E342F93EE_.wvu.Cols" localSheetId="1">#N/A</definedName>
    <definedName name="Z_A9E7B955_7A46_4D7E_8485_CA89A67AA3A2_.wvu.Cols" localSheetId="1">#N/A</definedName>
    <definedName name="Z_B833247E_1C5D_414F_A631_7C276B107EC8_.wvu.Cols" localSheetId="5">APCPI!$G:$G</definedName>
    <definedName name="Z_B833247E_1C5D_414F_A631_7C276B107EC8_.wvu.PrintArea" localSheetId="5">APCPI!$B$3:$H$112</definedName>
    <definedName name="Z_B833247E_1C5D_414F_A631_7C276B107EC8_.wvu.PrintTitles" localSheetId="5">APCPI!$11:$12</definedName>
    <definedName name="Z_C12A0D5A_0B26_EA4E_8404_1DDC84A69C4E_.wvu.Cols" localSheetId="1">#N/A</definedName>
    <definedName name="Z_F805627A_B178_40DF_B585_0CC4F12C0AD8_.wvu.Cols" localSheetId="1">#N/A</definedName>
    <definedName name="Z_FF9B173B_48BB_4BFB_8A7A_6A560D290847_.wvu.Cols" localSheetId="5">APCPI!$G:$G</definedName>
    <definedName name="Z_FF9B173B_48BB_4BFB_8A7A_6A560D290847_.wvu.PrintArea" localSheetId="5">APCPI!$B$3:$H$112</definedName>
    <definedName name="Z_FF9B173B_48BB_4BFB_8A7A_6A560D290847_.wvu.PrintTitles" localSheetId="5">APCPI!$11:$12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<sst xmlns="http://schemas.openxmlformats.org/spreadsheetml/2006/main" count="1219" uniqueCount="711">
  <si>
    <t>How to fill-up the AutoChecker</t>
  </si>
  <si>
    <r>
      <rPr>
        <sz val="12"/>
        <rFont val="Wingdings"/>
        <charset val="2"/>
      </rPr>
      <t>þ</t>
    </r>
    <r>
      <rPr>
        <sz val="12"/>
        <rFont val="Times New Roman"/>
        <charset val="134"/>
      </rPr>
      <t xml:space="preserve"> What you need:</t>
    </r>
  </si>
  <si>
    <r>
      <rPr>
        <sz val="12"/>
        <rFont val="Wingdings"/>
        <charset val="2"/>
      </rPr>
      <t>þ</t>
    </r>
    <r>
      <rPr>
        <sz val="12"/>
        <rFont val="Times New Roman"/>
        <charset val="134"/>
      </rPr>
      <t xml:space="preserve"> Documents for the year being assessed</t>
    </r>
  </si>
  <si>
    <t>o   APP (preferably in excel format)</t>
  </si>
  <si>
    <r>
      <rPr>
        <sz val="12"/>
        <rFont val="Times New Roman"/>
        <charset val="134"/>
      </rPr>
      <t>o   1</t>
    </r>
    <r>
      <rPr>
        <vertAlign val="superscript"/>
        <sz val="12"/>
        <rFont val="Times New Roman"/>
        <charset val="134"/>
      </rPr>
      <t>st</t>
    </r>
    <r>
      <rPr>
        <sz val="12"/>
        <rFont val="Times New Roman"/>
        <charset val="134"/>
      </rPr>
      <t xml:space="preserve"> and 2</t>
    </r>
    <r>
      <rPr>
        <vertAlign val="superscript"/>
        <sz val="12"/>
        <rFont val="Times New Roman"/>
        <charset val="134"/>
      </rPr>
      <t>nd</t>
    </r>
    <r>
      <rPr>
        <sz val="12"/>
        <rFont val="Times New Roman"/>
        <charset val="134"/>
      </rPr>
      <t xml:space="preserve"> Semeter PMRs (preferably in excel format)</t>
    </r>
  </si>
  <si>
    <t>o   Abstracts of quotations</t>
  </si>
  <si>
    <t>o   Office Orders for BAC, Secretariat, IAS/IAU, various policy implementations</t>
  </si>
  <si>
    <t>o   GEPS summary of posted opportunities and awards</t>
  </si>
  <si>
    <t>o   Proofs of training</t>
  </si>
  <si>
    <t>o   Documentation on the participation of bidders</t>
  </si>
  <si>
    <t>o   Procurement-related AOMs</t>
  </si>
  <si>
    <r>
      <rPr>
        <sz val="12"/>
        <rFont val="Wingdings"/>
        <charset val="2"/>
      </rPr>
      <t>þ</t>
    </r>
    <r>
      <rPr>
        <sz val="12"/>
        <rFont val="Times New Roman"/>
        <charset val="134"/>
      </rPr>
      <t xml:space="preserve"> Knowledge of agency/office practices concerning</t>
    </r>
  </si>
  <si>
    <t>o   Crafting of PPMP and TOR/</t>
  </si>
  <si>
    <t>o   Procurement activities</t>
  </si>
  <si>
    <t>o   Procurement timelines</t>
  </si>
  <si>
    <t>o   Procurement-related issues</t>
  </si>
  <si>
    <t>o   Agency-wide and personnel training/s</t>
  </si>
  <si>
    <t>o   Acceptance of delivered goods, infrastructure and consulting services</t>
  </si>
  <si>
    <t>o   Management of contract and implementation</t>
  </si>
  <si>
    <t>o   Payment procedures and schedules</t>
  </si>
  <si>
    <t>o   Agency’s complaints system</t>
  </si>
  <si>
    <t>o   Anti-corruption program/s and adoption</t>
  </si>
  <si>
    <t>o   Agency website maintenance</t>
  </si>
  <si>
    <r>
      <rPr>
        <u/>
        <sz val="10"/>
        <color indexed="30"/>
        <rFont val="Wingdings"/>
        <charset val="2"/>
      </rPr>
      <t>þ</t>
    </r>
    <r>
      <rPr>
        <u/>
        <sz val="10"/>
        <color indexed="30"/>
        <rFont val="Arial"/>
        <charset val="134"/>
      </rPr>
      <t xml:space="preserve"> Filling-up Annex A – APCPI Self-assessment Form (APCPI worksheet)</t>
    </r>
  </si>
  <si>
    <t xml:space="preserve">1.      Please indicate the agency name, date of completion of self-assessment, name of evaluator and permanent </t>
  </si>
  <si>
    <t>position.</t>
  </si>
  <si>
    <t>2.      If any explanation is needed for the result of each sub-indicator, these may be inputted in the</t>
  </si>
  <si>
    <t>Comments/Findings column.</t>
  </si>
  <si>
    <t xml:space="preserve">3.      APCPI Rating is based on the APCPI Rating System found in Annex C of the User's Guide. </t>
  </si>
  <si>
    <t xml:space="preserve">Use this rating system for the self-assessment. After completing the assessment, identify those </t>
  </si>
  <si>
    <t>Sub-indicators with ratings between 0 to 2 and formulate a procurement capacity development plan</t>
  </si>
  <si>
    <t>called the APCPI Action Plan based on the attached format and submit to GPPB for monitoring.</t>
  </si>
  <si>
    <r>
      <rPr>
        <u/>
        <sz val="10"/>
        <color indexed="30"/>
        <rFont val="Wingdings"/>
        <charset val="2"/>
      </rPr>
      <t>þ</t>
    </r>
    <r>
      <rPr>
        <u/>
        <sz val="10"/>
        <color indexed="30"/>
        <rFont val="Arial"/>
        <charset val="134"/>
      </rPr>
      <t xml:space="preserve"> Filling-up Annex B.1 – Consolidated Procurement Monitoring Report (CPMR) (CPMR worksheet)</t>
    </r>
  </si>
  <si>
    <t>1.      Please indicate the assessment year whose data and information is being collated and assessed.</t>
  </si>
  <si>
    <t xml:space="preserve">2.      In Column 2, record the ABCs of all projects, activities and programs as consolidated per method of </t>
  </si>
  <si>
    <t>procurement as classified in the APP.</t>
  </si>
  <si>
    <t>Note: In Row 2.1.3 (Others – Shopping), these are items procured through Sections 52.1 a and b</t>
  </si>
  <si>
    <t>with ABCs PhP 50,000.00 or less.</t>
  </si>
  <si>
    <t>Note: In Row 2.2.1 and 2.2.2 (Direct Contracting), include procurement under WETI Guidelines only</t>
  </si>
  <si>
    <t xml:space="preserve"> if these were procured within the year being assessed.</t>
  </si>
  <si>
    <t xml:space="preserve">Note: In Rows 2.5.5 and 2.5.6 (Others – Negotiated Procurement), these are items procured through </t>
  </si>
  <si>
    <t xml:space="preserve">other modes under Section 53 divided further by those with ABCs above PhP 50,000 or those with </t>
  </si>
  <si>
    <t>ABCs PhP 50,000.00 or less.</t>
  </si>
  <si>
    <t xml:space="preserve">3.      In Column 3, record the quantity of all projects, activities and programs as consolidated per method of </t>
  </si>
  <si>
    <t>procurement, corresponding to the amount recorded in Column 2.</t>
  </si>
  <si>
    <t>Note: Items procured by lot shall be counted on a per lot basis.</t>
  </si>
  <si>
    <t xml:space="preserve">4.      In column 4, record the quantity of all awarded projects, activities and programs as consolidated per </t>
  </si>
  <si>
    <t>method of procurement, corresponding to the procurement activity it is included.</t>
  </si>
  <si>
    <t xml:space="preserve">5.      In Column 5, record the Amount of Award of all projects, activities and programs as consolidated per </t>
  </si>
  <si>
    <t>method of procurement as classified in the PMR.</t>
  </si>
  <si>
    <t xml:space="preserve">6.      In Column 6, record the quantity of all failed projects, activities and programs as consolidated per method </t>
  </si>
  <si>
    <t>of procurement, corresponding to the procurement activity it is included.</t>
  </si>
  <si>
    <t xml:space="preserve">Note: Once a procurement activity has been declared failed, its activity has already ended. If rebidding </t>
  </si>
  <si>
    <t xml:space="preserve">commences, it will be counted as a different procurement activity. Hence, another count is added to </t>
  </si>
  <si>
    <t>Column 3 but not necessarily for Column 2, unless there is adjustment of ABC, in which case the</t>
  </si>
  <si>
    <t>adjusted additional amount of the ABC should only be counted.</t>
  </si>
  <si>
    <t xml:space="preserve">7.      In Column 7, record the total number of companies, suppliers, contractors, firms, individual </t>
  </si>
  <si>
    <t>consultants or bidders that have acquired bidding documents for each procurement activity given in</t>
  </si>
  <si>
    <t>Column 3 for each type of public bidding.</t>
  </si>
  <si>
    <t>Note: If bidding documents are free, include the number of acquisitions per procurement activity in</t>
  </si>
  <si>
    <t>PhilGEPS to the number originally obtain from actual count.</t>
  </si>
  <si>
    <t>8.      In Column 8, record the total number of companies, suppliers, contractors, firms, individual</t>
  </si>
  <si>
    <t>consultants or bidders that have submitted their bids for each procurement activity given in Column 3</t>
  </si>
  <si>
    <t>and out of the number given in Column 7.</t>
  </si>
  <si>
    <t>Note: The number in Column 8 may only be less than or equal to entry in Column 7.</t>
  </si>
  <si>
    <t>9.      In Column 9, record the total number of companies, suppliers, contractors, firms, individual</t>
  </si>
  <si>
    <t>consultants or bidders that have passed evaluation of submitted legal and technical documents for</t>
  </si>
  <si>
    <t>each procurement activity given in Column 3 and out of the number given in Column 8. </t>
  </si>
  <si>
    <t>Note: The number in Column 9 may only be less than or equal to entry in Column 8.</t>
  </si>
  <si>
    <t>10.  In Column 10, record the quantity of all projects, activities and programs as consolidated per method of</t>
  </si>
  <si>
    <r>
      <rPr>
        <sz val="12"/>
        <rFont val="Times New Roman"/>
        <charset val="134"/>
      </rPr>
      <t xml:space="preserve">procurement, which </t>
    </r>
    <r>
      <rPr>
        <b/>
        <u/>
        <sz val="12"/>
        <rFont val="Times New Roman"/>
        <charset val="134"/>
      </rPr>
      <t>should not exceed</t>
    </r>
    <r>
      <rPr>
        <sz val="12"/>
        <rFont val="Times New Roman"/>
        <charset val="134"/>
      </rPr>
      <t xml:space="preserve"> the recorded number in Column 3, as published in PhilGEPS.</t>
    </r>
  </si>
  <si>
    <t>Note: Posting multiple lots or line items at a single time are done for efficiency purposes. Like posting</t>
  </si>
  <si>
    <t>of an individual procurement opportunity, multiples should be counted as multiple postings since</t>
  </si>
  <si>
    <t>these correspond to entries counted in Columns 2 to 6.</t>
  </si>
  <si>
    <t>11.  In Column 11, record the quantity of all awarded projects, activities and programs as consolidated per</t>
  </si>
  <si>
    <r>
      <rPr>
        <sz val="12"/>
        <rFont val="Times New Roman"/>
        <charset val="134"/>
      </rPr>
      <t xml:space="preserve">method of procurement, which </t>
    </r>
    <r>
      <rPr>
        <b/>
        <u/>
        <sz val="12"/>
        <rFont val="Times New Roman"/>
        <charset val="134"/>
      </rPr>
      <t xml:space="preserve">should not exceed </t>
    </r>
    <r>
      <rPr>
        <sz val="12"/>
        <rFont val="Times New Roman"/>
        <charset val="134"/>
      </rPr>
      <t xml:space="preserve">the recorded number in Column 4, as a published </t>
    </r>
  </si>
  <si>
    <t>opportunity in PhilGEPS.</t>
  </si>
  <si>
    <t>Note: Posting awards for multiple lots or line items at a single time are done for efficiency purposes.</t>
  </si>
  <si>
    <t>Like posting of an individual awarded procurement, multiples should be counted as multiple postings</t>
  </si>
  <si>
    <t>since these correspond to entries counted in Columns 2 to 6, regardless of the number of winning</t>
  </si>
  <si>
    <t>companies, suppliers, contractors, firms or individual bidders.</t>
  </si>
  <si>
    <t>12.  In Column 12, record the quantity of all awarded projects, activities and programs that incurred</t>
  </si>
  <si>
    <t>negative slippage during delivery corresponding to the awarded quantities declared in Column 4.</t>
  </si>
  <si>
    <t>Note: Negative slippage is commonly identified as any delay in the scheduled delivery of items, phases,</t>
  </si>
  <si>
    <t>services and/or the like.</t>
  </si>
  <si>
    <t>13.  In Column 13, record the quantity of all awarded projects, activities and programs that have</t>
  </si>
  <si>
    <t>amendments or variations before the delivery corresponding to the awarded quantities declared in</t>
  </si>
  <si>
    <t>Column 4.</t>
  </si>
  <si>
    <t>Note: Amendment or variation order is commonly identified as any change in design or specification</t>
  </si>
  <si>
    <t>before the delivery of items, phases, services and/or the like.</t>
  </si>
  <si>
    <t>14.  In Column 14, record the quantity of all awarded projects, activities and programs that have been</t>
  </si>
  <si>
    <t>realized into a contract three (3) months from the opening of bids up to the award of contract</t>
  </si>
  <si>
    <r>
      <rPr>
        <sz val="12"/>
        <rFont val="Times New Roman"/>
        <charset val="134"/>
      </rPr>
      <t xml:space="preserve">which </t>
    </r>
    <r>
      <rPr>
        <b/>
        <u/>
        <sz val="12"/>
        <rFont val="Times New Roman"/>
        <charset val="134"/>
      </rPr>
      <t>should not exceed</t>
    </r>
    <r>
      <rPr>
        <sz val="12"/>
        <rFont val="Times New Roman"/>
        <charset val="134"/>
      </rPr>
      <t xml:space="preserve"> the awarded quantities declared in Column 4.</t>
    </r>
  </si>
  <si>
    <r>
      <rPr>
        <u/>
        <sz val="10"/>
        <color indexed="30"/>
        <rFont val="Wingdings"/>
        <charset val="2"/>
      </rPr>
      <t>þ</t>
    </r>
    <r>
      <rPr>
        <u/>
        <sz val="10"/>
        <color indexed="30"/>
        <rFont val="Arial"/>
        <charset val="134"/>
      </rPr>
      <t xml:space="preserve"> Filling-up Annex B.2 – APCPI Questionnaire (Questionnaire worksheet)</t>
    </r>
  </si>
  <si>
    <t>1.      Please indicate agency name, date of completion, name of respondent and permanent position.</t>
  </si>
  <si>
    <r>
      <rPr>
        <i/>
        <sz val="12"/>
        <rFont val="Times New Roman"/>
        <charset val="134"/>
      </rPr>
      <t xml:space="preserve">Note: Use </t>
    </r>
    <r>
      <rPr>
        <b/>
        <i/>
        <sz val="12"/>
        <rFont val="Times New Roman"/>
        <charset val="134"/>
      </rPr>
      <t>mm/dd/yy</t>
    </r>
    <r>
      <rPr>
        <i/>
        <sz val="12"/>
        <rFont val="Times New Roman"/>
        <charset val="134"/>
      </rPr>
      <t xml:space="preserve"> as date format for all date entries.</t>
    </r>
  </si>
  <si>
    <t>2.      Follow instructions as indicated.</t>
  </si>
  <si>
    <t>Note: Mark each criterion tick box only if it is met by the agency. Leave tick box blank only if agency does not</t>
  </si>
  <si>
    <t>comply to corresponding criterion.</t>
  </si>
  <si>
    <r>
      <rPr>
        <u/>
        <sz val="10"/>
        <color indexed="30"/>
        <rFont val="Wingdings"/>
        <charset val="2"/>
      </rPr>
      <t>þ</t>
    </r>
    <r>
      <rPr>
        <u/>
        <sz val="10"/>
        <color indexed="30"/>
        <rFont val="Arial"/>
        <charset val="134"/>
      </rPr>
      <t xml:space="preserve"> Filling-up Annex C - APCPI Revised Scoring and Rating System (criteria worksheet)</t>
    </r>
  </si>
  <si>
    <t>1.      For reference only on the rating equivalences for Annex A scores. No need to accomplish and</t>
  </si>
  <si>
    <t>submit.</t>
  </si>
  <si>
    <r>
      <rPr>
        <u/>
        <sz val="10"/>
        <color indexed="30"/>
        <rFont val="Wingdings"/>
        <charset val="2"/>
      </rPr>
      <t>þ</t>
    </r>
    <r>
      <rPr>
        <u/>
        <sz val="10"/>
        <color indexed="30"/>
        <rFont val="Arial"/>
        <charset val="134"/>
      </rPr>
      <t xml:space="preserve"> Filling-up Annex D – Procurement Capacity Development Action Plan</t>
    </r>
  </si>
  <si>
    <t>1.      Please indicate agency name and date of completion.</t>
  </si>
  <si>
    <t>2.      Follow instruction number 3 of Annex A.</t>
  </si>
  <si>
    <t>3.      Input data accordingly.</t>
  </si>
  <si>
    <t>Note: Prioritize Action Plan/s for sub-indicator/s in red text.</t>
  </si>
  <si>
    <t>ANNEX  B</t>
  </si>
  <si>
    <t>GOVERNMENT PROCUREMENT POLICY BOARD</t>
  </si>
  <si>
    <t>CONSOLIDATED PROCUREMENT MONITORING REPORT</t>
  </si>
  <si>
    <r>
      <rPr>
        <b/>
        <sz val="11"/>
        <rFont val="Calibri"/>
        <charset val="1"/>
      </rPr>
      <t>Name of Agency: ____</t>
    </r>
    <r>
      <rPr>
        <b/>
        <u/>
        <sz val="11"/>
        <rFont val="Calibri"/>
        <charset val="1"/>
      </rPr>
      <t>DEPARTMENT OF AGRICULTURE - RFO3</t>
    </r>
    <r>
      <rPr>
        <b/>
        <sz val="11"/>
        <rFont val="Calibri"/>
        <charset val="1"/>
      </rPr>
      <t>________</t>
    </r>
  </si>
  <si>
    <r>
      <rPr>
        <b/>
        <sz val="11"/>
        <color indexed="8"/>
        <rFont val="Calibri"/>
        <charset val="1"/>
      </rPr>
      <t xml:space="preserve">Period  Covered:  </t>
    </r>
    <r>
      <rPr>
        <b/>
        <u/>
        <sz val="11"/>
        <color indexed="8"/>
        <rFont val="Calibri"/>
        <charset val="1"/>
      </rPr>
      <t>CY 2024</t>
    </r>
  </si>
  <si>
    <t xml:space="preserve"> </t>
  </si>
  <si>
    <t>Total Amount of Approved APP</t>
  </si>
  <si>
    <t>Total Number of  Procurement Activities</t>
  </si>
  <si>
    <t xml:space="preserve">No. of Contracts Awarded </t>
  </si>
  <si>
    <t>Total Amount of Contracts Awarded</t>
  </si>
  <si>
    <t>No. of Failed Biddings</t>
  </si>
  <si>
    <t>Total No. of Entities who Acquired Bid Docs</t>
  </si>
  <si>
    <t>Total No. of Bidders who Submitted Bids</t>
  </si>
  <si>
    <t xml:space="preserve">Total No. of  Bidders who passed Eligibility Stage </t>
  </si>
  <si>
    <t>No. of Bid Opportunities Posted at PhilGEPS</t>
  </si>
  <si>
    <t>No. of Contract Award Posted at PhilGEPS</t>
  </si>
  <si>
    <t>Total No. Of Contracts that incurred negative slippage</t>
  </si>
  <si>
    <t>Total No. of contracts with  amendments to order or variation orders</t>
  </si>
  <si>
    <t>Ave. No. of Days for Approval of Resolution/Issuance of Notice of Award</t>
  </si>
  <si>
    <t>No. of Contracts  with Observers  Attending</t>
  </si>
  <si>
    <t>No. of Contracts  with COA Observers Attending</t>
  </si>
  <si>
    <t xml:space="preserve">Ave. No.of Days to Resolve Requests for Reconsiderations / Protests </t>
  </si>
  <si>
    <t>No. of Contracts Awarded within prescribed timeframes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</si>
  <si>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</si>
  <si>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</si>
  <si>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</si>
  <si>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</si>
  <si>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</si>
  <si>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</si>
  <si>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</si>
  <si>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</si>
  <si>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</si>
  <si>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</si>
  <si>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</si>
  <si>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</si>
  <si>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</si>
  <si>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</si>
  <si>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</si>
  <si>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</si>
  <si>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</si>
  <si>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1. Public Bidding*</t>
  </si>
  <si>
    <t xml:space="preserve"> 1.1.  Goods</t>
  </si>
  <si>
    <t xml:space="preserve"> 1.2.  Works</t>
  </si>
  <si>
    <t xml:space="preserve"> 1.3.  Consulting Services</t>
  </si>
  <si>
    <t xml:space="preserve">              Sub-Total </t>
  </si>
  <si>
    <t>N/A</t>
  </si>
  <si>
    <t xml:space="preserve">2. Alternative Modes </t>
  </si>
  <si>
    <t xml:space="preserve">  2.1.1 Shopping (52.1 a above 50K)</t>
  </si>
  <si>
    <t xml:space="preserve">  2.1.2 Shopping (52.1 b above 50K)</t>
  </si>
  <si>
    <t xml:space="preserve">  2.1.3 Other Shopping</t>
  </si>
  <si>
    <t xml:space="preserve">  2.2.1 Direct Contracting (above 50K)</t>
  </si>
  <si>
    <t xml:space="preserve">  2.2.2 Direct Contracting (50K or less)</t>
  </si>
  <si>
    <t xml:space="preserve">  2.3.1 Repeat Order (above 50K)</t>
  </si>
  <si>
    <t xml:space="preserve">  2.3.2 Repeat Order (50K or less)</t>
  </si>
  <si>
    <t xml:space="preserve">  2.4. Limited Source Bidding</t>
  </si>
  <si>
    <t xml:space="preserve">  2.5.1 Negotiation (Common-Use Supplies)</t>
  </si>
  <si>
    <t xml:space="preserve">  2.5.2 Negotiation (Recognized Government Printers)</t>
  </si>
  <si>
    <t xml:space="preserve">  2.5.3 Negotiation (TFB 53.1)</t>
  </si>
  <si>
    <t xml:space="preserve">  2.5.4 Negotiation (SVP 53.9 above 50K)</t>
  </si>
  <si>
    <t xml:space="preserve">  2.5.5 Other Negotiated Procurement (Others above 50K)</t>
  </si>
  <si>
    <t xml:space="preserve">  2.5.6 Other Negotiated Procurement (50K or less)</t>
  </si>
  <si>
    <t>3. Foreign Funded Procurement**</t>
  </si>
  <si>
    <t xml:space="preserve">  3.1. Publicly-Bid </t>
  </si>
  <si>
    <t xml:space="preserve">  3.2. Alternative Modes</t>
  </si>
  <si>
    <t>4. Others, specify:</t>
  </si>
  <si>
    <t>TOTAL</t>
  </si>
  <si>
    <t xml:space="preserve">* Should include foreign-funded publicly-bid projects per procurement type </t>
  </si>
  <si>
    <t>** All procurement using Foreign Funds excluding National Competitive Bidding (NCB) contracts; conversion to peso will be at BSP rates at the time the bids/quotations were submitted</t>
  </si>
  <si>
    <t>_________________________________</t>
  </si>
  <si>
    <t>Designation</t>
  </si>
  <si>
    <t>ABIGAIL P. BELTRAN</t>
  </si>
  <si>
    <t>DR. ARTHUR D. DAYRIT</t>
  </si>
  <si>
    <t>DR. EDUARDO L. LAPUZ, JR.</t>
  </si>
  <si>
    <t>Head, BAC Secretariat</t>
  </si>
  <si>
    <t>BAC Chairperson</t>
  </si>
  <si>
    <t>Regional Executive Director</t>
  </si>
  <si>
    <t>Agency Score</t>
  </si>
  <si>
    <t>Sub-indicator 1a</t>
  </si>
  <si>
    <t>Sub-indicator 1b</t>
  </si>
  <si>
    <t>Sub-indicator 2a</t>
  </si>
  <si>
    <t>Sub-indicator 2b</t>
  </si>
  <si>
    <t>Sub-indicator 2c</t>
  </si>
  <si>
    <t>Sub-indicator 2d</t>
  </si>
  <si>
    <t>Sub-indicator 2e</t>
  </si>
  <si>
    <t>Sub-indicator 3a</t>
  </si>
  <si>
    <t>Sub-indicator 3b</t>
  </si>
  <si>
    <t>Sub-indicator 3c</t>
  </si>
  <si>
    <t>Sub-indicator 6a</t>
  </si>
  <si>
    <t>Sub-indicator 6b</t>
  </si>
  <si>
    <t>Sub-indicator 6c</t>
  </si>
  <si>
    <t>Sub-indicator 8a</t>
  </si>
  <si>
    <t>Sub-indicator 8b</t>
  </si>
  <si>
    <t>Sub-indicator 8c</t>
  </si>
  <si>
    <t>Sub-indicator 9a</t>
  </si>
  <si>
    <t>Sub-indicator 9b</t>
  </si>
  <si>
    <t>Sub-indicator 9c</t>
  </si>
  <si>
    <t>Sub-indicator 13b</t>
  </si>
  <si>
    <t>n/a</t>
  </si>
  <si>
    <t>Name of Agency:</t>
  </si>
  <si>
    <t>DEPARTMENT OF AGRICULTURE - RFO 3</t>
  </si>
  <si>
    <t>Date:</t>
  </si>
  <si>
    <t>Name of Respondent:</t>
  </si>
  <si>
    <t>Position:</t>
  </si>
  <si>
    <t>HEAD, BAC Secretariat</t>
  </si>
  <si>
    <r>
      <rPr>
        <i/>
        <sz val="10"/>
        <color indexed="8"/>
        <rFont val="Arial"/>
        <charset val="134"/>
      </rPr>
      <t>Instruction: Put a check (</t>
    </r>
    <r>
      <rPr>
        <sz val="10"/>
        <color indexed="8"/>
        <rFont val="Wingdings"/>
        <charset val="2"/>
      </rPr>
      <t>ü</t>
    </r>
    <r>
      <rPr>
        <i/>
        <sz val="10"/>
        <color indexed="8"/>
        <rFont val="Arial"/>
        <charset val="134"/>
      </rPr>
      <t>) mark inside the box beside each condition/requirement met as provided below and then fill in the corresponding blanks according to what is asked. Please note that all questions must be answered completely.</t>
    </r>
  </si>
  <si>
    <t>1. Do you have an approved APP that includes all types of procurement, given the following conditions? (5a)</t>
  </si>
  <si>
    <t>ü</t>
  </si>
  <si>
    <t>Agency prepares APP using the prescribed format</t>
  </si>
  <si>
    <t>Approved APP is posted at the Procuring Entity's Website</t>
  </si>
  <si>
    <t>please provide link:</t>
  </si>
  <si>
    <t>http://rfo3.da.gov.ph/transparency-seal/</t>
  </si>
  <si>
    <t>Submission of the approved APP to the GPPB within the prescribed deadline</t>
  </si>
  <si>
    <t>please provide submission date:</t>
  </si>
  <si>
    <t>2. Do you prepare an Annual Procurement Plan for Common-Use Supplies and Equipment (APP-CSE) and</t>
  </si>
  <si>
    <t>Procure your Common-Use Supplies and Equipment from the Procurement Service? (5b)</t>
  </si>
  <si>
    <t>Agency prepares APP-CSE using prescribed format</t>
  </si>
  <si>
    <t>Submission of the APP-CSE within the period prescribed by the Department of Budget and Management in</t>
  </si>
  <si>
    <t>its Guidelines for the Preparation of Annual Budget Execution Plans issued annually</t>
  </si>
  <si>
    <t>Proof of actual procurement of Common-Use Supplies and Equipment from DBM-PS</t>
  </si>
  <si>
    <t>3. In the conduct of procurement activities using Repeat Order, which of these conditions is/are met? (2e)</t>
  </si>
  <si>
    <t>Original contract awarded through competitive bidding</t>
  </si>
  <si>
    <t>The goods under the original contract must be quantifiable, divisible and consisting of at least</t>
  </si>
  <si>
    <t>four (4) units per item</t>
  </si>
  <si>
    <t>The unit price is the same or lower than the original contract awarded through competitive bidding which is</t>
  </si>
  <si>
    <t>advantageous to the government after price verification</t>
  </si>
  <si>
    <t>The quantity of each item in the original contract should not exceed 25%</t>
  </si>
  <si>
    <t xml:space="preserve">Modality was used within 6 months from the contract effectivity date stated in the NTP arising from the </t>
  </si>
  <si>
    <t>original contract, provided that there has been a partial delivery, inspection and acceptance of the goods</t>
  </si>
  <si>
    <t>within the same period</t>
  </si>
  <si>
    <t>4. In the conduct of procurement activities using Limited Source Bidding (LSB), which of these conditions is/are met? (2f)</t>
  </si>
  <si>
    <t>Upon recommendation by the BAC, the HOPE issues a Certification resorting to LSB as the proper modality</t>
  </si>
  <si>
    <t>Preparation and Issuance of a List of Pre-Selected Suppliers/Consultants by the PE or an identified relevant</t>
  </si>
  <si>
    <t>government authority</t>
  </si>
  <si>
    <t>Transmittal of the Pre-Selected List by the HOPE to the GPPB</t>
  </si>
  <si>
    <t>Within 7cd from the receipt of the acknowledgement letter of the list by the GPPB, the PE posts the</t>
  </si>
  <si>
    <t>procurement opportunity at the PhilGEPS website, agency website, if available and at any conspicuous</t>
  </si>
  <si>
    <t>place within the agency</t>
  </si>
  <si>
    <t>5. In giving your prospective bidders sufficient period to prepare their bids, which of these conditions is/are met? (3d)</t>
  </si>
  <si>
    <t>Bidding documents are available at the time of advertisement/posting at the PhilGEPS website or</t>
  </si>
  <si>
    <t>Agency website;</t>
  </si>
  <si>
    <t>Supplemental bid bulletins are issued at least seven (7) calendar days before bid opening;</t>
  </si>
  <si>
    <t>Minutes of pre-bid conference are readily available within five (5) days.</t>
  </si>
  <si>
    <t>6. Do you prepare proper and effective procurement documentation and technical specifications/requirements, given the</t>
  </si>
  <si>
    <t>the following conditions? (3e)</t>
  </si>
  <si>
    <t xml:space="preserve">The end-user submits final, approved and complete Purchase Requests, Terms of Reference, and other </t>
  </si>
  <si>
    <t>documents based on relevant characteristics, functionality and/or performance requirements, as required</t>
  </si>
  <si>
    <t>by the procurement office prior to the commencement of the procurement activity</t>
  </si>
  <si>
    <t>No reference to brand names, except for items/parts that are compatible with the existing fleet or equipment</t>
  </si>
  <si>
    <t>Bidding Documents and Requests for Proposal/Quotation are posted at the PhilGEPS website,</t>
  </si>
  <si>
    <t>Agency website, if applicable, and in conspicuous places</t>
  </si>
  <si>
    <t>7. In creating your BAC and BAC Secretariat which of these conditions is/are present?</t>
  </si>
  <si>
    <t>For BAC: (4a)</t>
  </si>
  <si>
    <t>Office Order creating the Bids and Awards Committee</t>
  </si>
  <si>
    <t>please provide Office Order No.:</t>
  </si>
  <si>
    <t>Regional Special Order No.125 Series of 2022</t>
  </si>
  <si>
    <t>There are at least five (5) members of the BAC</t>
  </si>
  <si>
    <t>please provide members and their respective training dates:</t>
  </si>
  <si>
    <t>Name/s</t>
  </si>
  <si>
    <t>Date of RA 9184-related training</t>
  </si>
  <si>
    <t>A.</t>
  </si>
  <si>
    <t>B.</t>
  </si>
  <si>
    <t>DR. MILAGROS R. MANANGGIT</t>
  </si>
  <si>
    <t>C.</t>
  </si>
  <si>
    <t>DR. XANDRE D. BACCAY</t>
  </si>
  <si>
    <t>D.</t>
  </si>
  <si>
    <t>DR. EMILY A. SORIANO</t>
  </si>
  <si>
    <t>E.</t>
  </si>
  <si>
    <t>MR. ALVIN DAVID</t>
  </si>
  <si>
    <t>F.</t>
  </si>
  <si>
    <t>G.</t>
  </si>
  <si>
    <t>Members of BAC meet qualifications</t>
  </si>
  <si>
    <t>Majority of the members of BAC are trained on R.A. 9184</t>
  </si>
  <si>
    <t>For BAC Secretariat: (4b)</t>
  </si>
  <si>
    <t>Office Order creating of Bids and Awards Committee Secretariat or designing Procurement Unit to</t>
  </si>
  <si>
    <t>act as BAC Secretariat</t>
  </si>
  <si>
    <t>The Head of the BAC Secretariat meets the minimum qualifications</t>
  </si>
  <si>
    <t>please provide name of BAC Sec Head:</t>
  </si>
  <si>
    <t>Majority of the members of BAC Secretariat are trained on R.A. 9184</t>
  </si>
  <si>
    <t>please provide training date:</t>
  </si>
  <si>
    <t>8. Have you conducted any procurement activities on any of the following? (5c)</t>
  </si>
  <si>
    <t>If YES, please mark at least one (1) then, answer the question below.</t>
  </si>
  <si>
    <t>Computer Monitors, Desktop</t>
  </si>
  <si>
    <t>Paints and Varnishes</t>
  </si>
  <si>
    <t>Computers and Laptops</t>
  </si>
  <si>
    <t>Food and Catering Services</t>
  </si>
  <si>
    <t>Air Conditioners</t>
  </si>
  <si>
    <t>Training Facilities / Hotels / Venues</t>
  </si>
  <si>
    <t>Vehicles</t>
  </si>
  <si>
    <t>Toilets and Urinals</t>
  </si>
  <si>
    <t>Fridges and Freezers</t>
  </si>
  <si>
    <t>Textiles / Uniforms and Work Clothes</t>
  </si>
  <si>
    <t>Copiers</t>
  </si>
  <si>
    <t>Do you use green technical specifications for the procurement activity/ies of the non-CSE item/s?</t>
  </si>
  <si>
    <t>Yes</t>
  </si>
  <si>
    <t>No</t>
  </si>
  <si>
    <t>9.  In determining whether you provide up-to-date procurement information easily accessible at no cost, which of</t>
  </si>
  <si>
    <t>these conditions is/are met? (7a)</t>
  </si>
  <si>
    <t>Agency has a working website</t>
  </si>
  <si>
    <t>http://rfo3.da.gov.ph</t>
  </si>
  <si>
    <t>Procurement information is up-to-date</t>
  </si>
  <si>
    <t>Information is easily accessible at no cost</t>
  </si>
  <si>
    <t>10. In complying with the preparation, posting and submission of your agency’s Procurement Monitoring Report,</t>
  </si>
  <si>
    <t>which of these conditions is/are met?  (7b)</t>
  </si>
  <si>
    <t>Agency prepares the PMRs</t>
  </si>
  <si>
    <t>PMRs are promptly submitted to the GPPB</t>
  </si>
  <si>
    <t>please provide submission dates:</t>
  </si>
  <si>
    <t xml:space="preserve">1st Sem - </t>
  </si>
  <si>
    <t xml:space="preserve">2nd Sem - </t>
  </si>
  <si>
    <t>PMRs are posted in the agency website</t>
  </si>
  <si>
    <t>https://rfo3.da.gov.ph/wp-content/uploads/transparency/PMR/2023/PMR-July-December2023.pdfvCHfJ1oCEkAmIXAgIt8SA&amp;usp=sharing</t>
  </si>
  <si>
    <t>PMRs are prepared using the prescribed format</t>
  </si>
  <si>
    <t>11. In planning of procurement activities to achieve desired contract outcomes and objectives within the target/allotted timeframe,</t>
  </si>
  <si>
    <t>which of these conditions is/are met? (8c)</t>
  </si>
  <si>
    <t>There is an established procedure for needs analysis and/or market research</t>
  </si>
  <si>
    <t>There is a system to monitor timely delivery of goods, works, and consulting services</t>
  </si>
  <si>
    <t>Agency complies with the thresholds prescribed for amendment to order, variation orders, and contract extensions,</t>
  </si>
  <si>
    <t>if any, in competitively bid contracts</t>
  </si>
  <si>
    <t>12. In evaluating the performance of your procurement personnel, which of these conditions is/are present? (10a)</t>
  </si>
  <si>
    <t>Personnel roles, duties and responsibilities involving procurement are included in their individual performance</t>
  </si>
  <si>
    <t>commitment/s</t>
  </si>
  <si>
    <t>Procuring entity communicates standards of evaluation to procurement personnel</t>
  </si>
  <si>
    <t>Procuring entity and procurement personnel acts on the results and takes corresponding action</t>
  </si>
  <si>
    <t>13.  Which of the following procurement personnel have participated in any procurement training and/or professionalization program</t>
  </si>
  <si>
    <t>within the past three (3) years? (10b)</t>
  </si>
  <si>
    <t>Date of most recent training:</t>
  </si>
  <si>
    <t>Head of Procuring Entity (HOPE)</t>
  </si>
  <si>
    <t>Bids and Awards Committee (BAC)</t>
  </si>
  <si>
    <t>BAC Secretariat/ Procurement/ Supply Unit</t>
  </si>
  <si>
    <t>BAC Technical Working Group</t>
  </si>
  <si>
    <t>End-user Unit/s</t>
  </si>
  <si>
    <t>Other staff</t>
  </si>
  <si>
    <t>14. Which of the following is/are practised in order to ensure the private sector access to the procurement opportunities of the</t>
  </si>
  <si>
    <t>procuring entity?  (10c)</t>
  </si>
  <si>
    <t>Forum, dialogues, meetings and the like (apart from pre-bid conferences) are conducted for all prospective</t>
  </si>
  <si>
    <t>bidders at least once a year</t>
  </si>
  <si>
    <t>The PE promptly responds to all interested prospective bidders' inquiries and concerns, with available facilities and</t>
  </si>
  <si>
    <t>various communication channels</t>
  </si>
  <si>
    <t>15. In determining whether the BAC Secretariat has a system for keeping and maintaining procurement records,</t>
  </si>
  <si>
    <t>which of these conditions is/are present? (11a)</t>
  </si>
  <si>
    <t>There is a list of procurement related documents that are maintained for a period of at least five</t>
  </si>
  <si>
    <t>years</t>
  </si>
  <si>
    <t>The documents are kept in a duly designated and secure location with hard copies kept in appropriate</t>
  </si>
  <si>
    <t>filing cabinets and electronic copies in dedicated computers</t>
  </si>
  <si>
    <t>The documents are properly filed, segregated, easy to retrieve and accessible to authorized users and</t>
  </si>
  <si>
    <t>audit personnel</t>
  </si>
  <si>
    <t>16. In determining whether the Implementing Units has a system for keeping and maintaining procurement records,</t>
  </si>
  <si>
    <t>which of these conditions is/are present? (11b)</t>
  </si>
  <si>
    <t>There is a list of contract management related documents that are maintained for a period of at least</t>
  </si>
  <si>
    <t>five years</t>
  </si>
  <si>
    <t>17. In determining if the agency has defined procedures or standards for quality control, acceptance and inspection</t>
  </si>
  <si>
    <t>of goods, works and services, which of these conditions is/are present? (12a)</t>
  </si>
  <si>
    <t>Agency has written procedures for quality control, acceptance and inspection of goods, services and works</t>
  </si>
  <si>
    <t>Have you procured Infrastructure projects through any mode of procurement for the past year?</t>
  </si>
  <si>
    <t xml:space="preserve">If YES, please answer the following: </t>
  </si>
  <si>
    <t>Supervision of civil works is carried out by qualified construction supervisors</t>
  </si>
  <si>
    <t>Name of Civil Works Supervisor:</t>
  </si>
  <si>
    <t>ENGR. ELMER F. TUBIG</t>
  </si>
  <si>
    <t>Agency implements CPES for its works projects and uses results to check contractors' qualifications</t>
  </si>
  <si>
    <t>(applicable for works only)</t>
  </si>
  <si>
    <t>Name of CPES Evaluator:</t>
  </si>
  <si>
    <t>13. In determining whether your agency complies with the thresholds prescribed for amendments to order, variation</t>
  </si>
  <si>
    <t>orders, advance payment, and slippage in publicly bid contracts, which of these conditions is/are met? (12b)</t>
  </si>
  <si>
    <t>Amendments to order or variation orders, if any, are within ten percent (10%) of the original contract</t>
  </si>
  <si>
    <t>price</t>
  </si>
  <si>
    <t>Advance payment(s) made does/do not exceed fifteen percent (15%) of the contract amount</t>
  </si>
  <si>
    <t>Goods, works and services are timely delivered</t>
  </si>
  <si>
    <t>18. How long will it take for your agency to release the final payment to your supplier/service provider or contractor/consultant,once</t>
  </si>
  <si>
    <t>documents are complete?  (12b)</t>
  </si>
  <si>
    <t>days</t>
  </si>
  <si>
    <t>19.When inviting Observers for the following procurement activities, which of these conditions is/are met?  (13a)</t>
  </si>
  <si>
    <t>A. Eligibility Checking (For Consulting Services Only)</t>
  </si>
  <si>
    <t>B. Shortlisting (For Consulting Services Only)</t>
  </si>
  <si>
    <t xml:space="preserve">C. Pre-bid conference </t>
  </si>
  <si>
    <t xml:space="preserve">D. Preliminary examination of bids </t>
  </si>
  <si>
    <t>E. Bid evaluation</t>
  </si>
  <si>
    <t>F. Post-qualification</t>
  </si>
  <si>
    <t>Observers are invited to attend stages of procurement as prescribed in the IRR</t>
  </si>
  <si>
    <t>Observers are allowed access to and be provided documents, free of charge, as stated in the IRR</t>
  </si>
  <si>
    <t>Observer reports, if any, are promptly acted upon by the procuring entity</t>
  </si>
  <si>
    <t>20. In creating and operating your Internal Audit Unit (IAU) that performs specialized procurement audits,</t>
  </si>
  <si>
    <t>which set of conditions were present? (14a)</t>
  </si>
  <si>
    <t>Creation of Internal Audit Unit (IAU) in the agency</t>
  </si>
  <si>
    <t>Agency Order/DBM Approval of IAU position/s:</t>
  </si>
  <si>
    <t>MS. ANABEL C. MENDOZA RSO No.13 S. 2023</t>
  </si>
  <si>
    <t>Conduct of audit of procurement processes and transactions by the IAU within the last three years</t>
  </si>
  <si>
    <t>Internal audit recommendations on procurement-related matters are implemented within 6 months of the submission</t>
  </si>
  <si>
    <t>of the internal auditor's report</t>
  </si>
  <si>
    <t>21. Are COA recommendations responded to or implemented within six months of the submission of the auditors’</t>
  </si>
  <si>
    <t>report? (14b)</t>
  </si>
  <si>
    <t>Yes (percentage of COA recommendations responded to or implemented within six months)</t>
  </si>
  <si>
    <t>%</t>
  </si>
  <si>
    <t>No procurement related recommendations received</t>
  </si>
  <si>
    <t>22. In determining whether the Procuring Entity has an efficient procurement complaints system and has the capacity</t>
  </si>
  <si>
    <t>to comply with procedural requirements, which of conditions is/are present? (15a)</t>
  </si>
  <si>
    <t>The HOPE resolved Protests within seven (7) calendar days per Section 55 of the IRR</t>
  </si>
  <si>
    <t>The BAC resolved Requests for Reconsideration within seven (7) calendar days per Section 55 of the IRR</t>
  </si>
  <si>
    <t>Procuring entity acts upon and adopts specific measures to address procurement-related complaints,</t>
  </si>
  <si>
    <t>referrals, subpoenas by the Omb, COA, GPPB or any quasi-judicial/quasi-administrative body</t>
  </si>
  <si>
    <t>23. In determining whether agency has a specific anti-corruption program/s related to procurement, which of these</t>
  </si>
  <si>
    <t>conditions is/are present? (16a)</t>
  </si>
  <si>
    <t>Agency has a specific office responsible for the implementation of good governance programs</t>
  </si>
  <si>
    <t>Agency implements a specific good governance program including anti-corruption and integrity development</t>
  </si>
  <si>
    <t>Agency implements specific policies and procedures in place for detection and prevention of corruption</t>
  </si>
  <si>
    <t>jfb</t>
  </si>
  <si>
    <t>ANNEX C</t>
  </si>
  <si>
    <t>APCPI Revised Scoring and Rating System</t>
  </si>
  <si>
    <t>No.</t>
  </si>
  <si>
    <t>Assessment Conditions</t>
  </si>
  <si>
    <t>Poor/Not Compliant (0)</t>
  </si>
  <si>
    <t>Acceptable (1)</t>
  </si>
  <si>
    <t xml:space="preserve">Satisfactory (2) </t>
  </si>
  <si>
    <t>Very Satisfactory/ Compliant (3)</t>
  </si>
  <si>
    <t>Very Satisfactory/Compliant (3)</t>
  </si>
  <si>
    <t xml:space="preserve">Not Compliant </t>
  </si>
  <si>
    <t>PILLAR I. LEGISLATIVE AND REGULATORY FRAMEWORK</t>
  </si>
  <si>
    <t xml:space="preserve">Compliant </t>
  </si>
  <si>
    <t>Indicator 1. Competitive Bidding as Default Method of Procurement</t>
  </si>
  <si>
    <t>Percentage of competitive bidding and limited source bidding contracts in terms of amount of total procurement</t>
  </si>
  <si>
    <t>Below 70.00%</t>
  </si>
  <si>
    <t>Between 70.00-80.99%</t>
  </si>
  <si>
    <t>Between 81.00-90.99%</t>
  </si>
  <si>
    <t>Between 91.00-100%</t>
  </si>
  <si>
    <t>Percentage of competitive bidding and limited source bidding contracts in terms of volume of total procurement</t>
  </si>
  <si>
    <t>Below 20.00%</t>
  </si>
  <si>
    <t>Between 20.00- 39.99%</t>
  </si>
  <si>
    <t>Between 40.00-50.00%</t>
  </si>
  <si>
    <t>Above 50.00%</t>
  </si>
  <si>
    <t>Partially Compliant</t>
  </si>
  <si>
    <t xml:space="preserve">Indicator 2. Limited Use of Alternative Methods of Procurement </t>
  </si>
  <si>
    <t>Substantially Compliant</t>
  </si>
  <si>
    <t>Percentage of shopping contracts in terms of amount of total procurement</t>
  </si>
  <si>
    <t>Above 7.00%</t>
  </si>
  <si>
    <t>Between 5.00-7.00 %</t>
  </si>
  <si>
    <t>Between 3.00-4.99 %</t>
  </si>
  <si>
    <t>Below 3.00%</t>
  </si>
  <si>
    <t xml:space="preserve">Fully Compliant </t>
  </si>
  <si>
    <t>Percentage of negotiated contracts in terms of amount of total procurement</t>
  </si>
  <si>
    <t>Above 15.00%</t>
  </si>
  <si>
    <t>Between 9.00 -15.00%</t>
  </si>
  <si>
    <t>Between 4.00-8.99%</t>
  </si>
  <si>
    <t>Below 4.00%</t>
  </si>
  <si>
    <t>Percentage of direct contracting in terms of amount of total procurement</t>
  </si>
  <si>
    <t>Above 4.00%</t>
  </si>
  <si>
    <t>Between 3.00-4.00%</t>
  </si>
  <si>
    <t>Between 1.00-2.99%</t>
  </si>
  <si>
    <t>Below 1.00%</t>
  </si>
  <si>
    <t>Percentage of repeat order contracts in terms of amount of total procurement</t>
  </si>
  <si>
    <t>Less than 60.00% Trained</t>
  </si>
  <si>
    <t>Compliance with Repeat Order procedures</t>
  </si>
  <si>
    <t>Between 76.00-90.99% Trained</t>
  </si>
  <si>
    <t>Compliance with Limited Source Bidding procedures</t>
  </si>
  <si>
    <t>Indicator 3. Competitiveness of the Bidding Process</t>
  </si>
  <si>
    <t>Average number of entities who acquired bidding documents</t>
  </si>
  <si>
    <t>Below 3.00</t>
  </si>
  <si>
    <t>3.00-3.99</t>
  </si>
  <si>
    <t>4.00-5.99</t>
  </si>
  <si>
    <t>6.00 and above</t>
  </si>
  <si>
    <t>Average number of bidders who submitted bids</t>
  </si>
  <si>
    <t>Below 2.00</t>
  </si>
  <si>
    <t>2.00-2.99</t>
  </si>
  <si>
    <t>3.00-4.99</t>
  </si>
  <si>
    <t>5.00 and above</t>
  </si>
  <si>
    <t>After 45 days</t>
  </si>
  <si>
    <t>Average number of bidders who passed eligibility stage</t>
  </si>
  <si>
    <t>Below 1.00</t>
  </si>
  <si>
    <t>1.00 – 1.99</t>
  </si>
  <si>
    <t>3.00 and above</t>
  </si>
  <si>
    <t>Between 38-45 days</t>
  </si>
  <si>
    <t>Sufficiency of period to prepare bids</t>
  </si>
  <si>
    <t>Between 31-37 days</t>
  </si>
  <si>
    <t>Use of proper and effective procurement documentation and technical specifications/requirements</t>
  </si>
  <si>
    <t>On or before 30 days</t>
  </si>
  <si>
    <t>PILLAR II. AGENCY INSTITUTIONAL FRAMEWORK AND MANAGEMENT CAPACITY</t>
  </si>
  <si>
    <t>Indicator 4. Presence of Procurement Organizations</t>
  </si>
  <si>
    <t>Below 60% compliance</t>
  </si>
  <si>
    <t>Creation of Bids and Awards Committee(s)</t>
  </si>
  <si>
    <t>Between 61-70.99%  compliance</t>
  </si>
  <si>
    <t>Presence of a BAC Secretariat or Procurement Unit</t>
  </si>
  <si>
    <t>Between 71-89.99%  compliance</t>
  </si>
  <si>
    <t>Above 90-100%  compliance</t>
  </si>
  <si>
    <t>Indicator 5. Procurement Planning and Implementation</t>
  </si>
  <si>
    <t>An approved APP that includes all types of procurement</t>
  </si>
  <si>
    <t>Preparation of Annual Procurement Plan for Common-Use Supplies and Equipment (APP-CSE) and Procurement of Common-Use Supplies and Equipment from the Procurement Service</t>
  </si>
  <si>
    <t>Existing Green Specifications for GPPB-identified non-CSE items are adopted</t>
  </si>
  <si>
    <t>Indicator 6. Use of Government Electronic Procurement System</t>
  </si>
  <si>
    <t>Percentage of bid opportunities posted by the PhilGEPS-registered Agency</t>
  </si>
  <si>
    <t>Below 70.99%</t>
  </si>
  <si>
    <t>Between 71.00-80.99%</t>
  </si>
  <si>
    <t>Above 91.00%</t>
  </si>
  <si>
    <t>Percentage of contract award information posted by the PhilGEPS-registered Agency</t>
  </si>
  <si>
    <t>Between 20.00- 50.99%</t>
  </si>
  <si>
    <t>Between 51.00-80.00%</t>
  </si>
  <si>
    <t>Above 80.00%</t>
  </si>
  <si>
    <t>Percentage of contract awards procured through alternative methods posted by the PhilGEPS-registered Agency</t>
  </si>
  <si>
    <t>Between 20.00 - 50.99%</t>
  </si>
  <si>
    <t xml:space="preserve">Indicator 7. System for Disseminating and Monitoring Procurement Information </t>
  </si>
  <si>
    <t>Presence of website that provides up-to-date procurement information easily accessible at no cost</t>
  </si>
  <si>
    <t>Preparation of Procurement Monitoring Reports using the GPPB-prescribed format, submission to the GPPB, and posting in agency website</t>
  </si>
  <si>
    <t>PILLAR III. PROCUREMENT OPERATIONS AND MARKET PRACTICES</t>
  </si>
  <si>
    <t>Indicator 8.  Efficiency of Procurement Processes</t>
  </si>
  <si>
    <t>Percentage of total amount of contracts signed within the assessment year against total amount in the approved APPs</t>
  </si>
  <si>
    <t>Below 40.00% or above 100.00%</t>
  </si>
  <si>
    <t>Between 40.00- 60.99%</t>
  </si>
  <si>
    <t>Between 61.00% -80.00%</t>
  </si>
  <si>
    <t>Percentage of total number of contracts signed against total number of procurement projects done through competitive bidding</t>
  </si>
  <si>
    <t>Below 90.00%</t>
  </si>
  <si>
    <t>Between 90.00- 92.99%</t>
  </si>
  <si>
    <t>Between 93.00-95.00%</t>
  </si>
  <si>
    <t>Above 95.00%</t>
  </si>
  <si>
    <t>Planned procurement activities achieved desired contract outcomes and objectives within the target/allotted timeframe</t>
  </si>
  <si>
    <t xml:space="preserve">Indicator 9. Compliance with Procurement Timeframes </t>
  </si>
  <si>
    <t>Percentage of contracts awarded within prescribed period of action to procure goods</t>
  </si>
  <si>
    <t>Between 90.00 to 95.99%</t>
  </si>
  <si>
    <t>Between 96.00 to 99.99%</t>
  </si>
  <si>
    <t>Percentage of contracts awarded within prescribed period of action to procure infrastructure projects</t>
  </si>
  <si>
    <t>Percentage of contracts awarded within prescribed period of action to procure consulting services</t>
  </si>
  <si>
    <t>Indicator 10. Capacity Building for Government Personnel and Private Sector Participants</t>
  </si>
  <si>
    <t>There is a system within the procuring entity to evaluate the performance of procurement personnel on a regular basis</t>
  </si>
  <si>
    <t>Percentage of participation of procurement staff in procurement training and/or professionalization program</t>
  </si>
  <si>
    <t>Between 60.00-75.99% Trained</t>
  </si>
  <si>
    <t>Between 76-90% of staff trained</t>
  </si>
  <si>
    <t>Between 91.00-100% Trained</t>
  </si>
  <si>
    <t>The procuring entity has open dialogue with private sector and ensures access to the procurement opportunities of the procuring entity</t>
  </si>
  <si>
    <t>Indicator 11. Management of Procurement and Contract Management Records</t>
  </si>
  <si>
    <t>The BAC Secretariat has a system for keeping and maintaining procurement records</t>
  </si>
  <si>
    <t>Implementing Units has and is implementing a system for keeping and maintaining complete and easily retrievable contract management records</t>
  </si>
  <si>
    <t>Indicator 12. Contract Management Procedures</t>
  </si>
  <si>
    <t>Agency has defined procedures or standards in such areas as quality control, acceptance and inspection, supervision of works and evaluation of contractors’ performance</t>
  </si>
  <si>
    <t>(b) Agency complies with  the thresholds prescribed for amendment to order, variation orders, advance payment, and slippage in publicly bid contracts.</t>
  </si>
  <si>
    <t>Timely Payment of Procurement Contracts</t>
  </si>
  <si>
    <t>PILLAR IV. INTEGRITY AND TRANSPARENCY OF AGENCY PROCUREMENT SYSTEM</t>
  </si>
  <si>
    <t xml:space="preserve">Indicator 13. Observer Participation in Public Bidding </t>
  </si>
  <si>
    <t>(b) Attendance of Observers in public bidding activities</t>
  </si>
  <si>
    <t>Below 70%</t>
  </si>
  <si>
    <t xml:space="preserve"> Between 70- 79.99%</t>
  </si>
  <si>
    <t xml:space="preserve"> Between 80 - 89.99%</t>
  </si>
  <si>
    <t xml:space="preserve">Above 90- 100% </t>
  </si>
  <si>
    <t>Indicator 14. Internal and External Audit of Procurement Activities</t>
  </si>
  <si>
    <t>Creation and operation of Internal Audit Unit (IAU) that performs specialized procurement audits</t>
  </si>
  <si>
    <t>Audit Reports on procurement related transactions</t>
  </si>
  <si>
    <t>Indicator 15. Capacity to Handle Procurement Related Complaints</t>
  </si>
  <si>
    <t>The Procuring Entity has an efficient procurement complaints system and has the capacity to comply with procedural requirements</t>
  </si>
  <si>
    <t xml:space="preserve">Indicator 16. Anti-Corruption Programs Related to Procurement </t>
  </si>
  <si>
    <t>Agency has a specific anti-corruption program/s related to procurement</t>
  </si>
  <si>
    <t>ANNEX A</t>
  </si>
  <si>
    <t>Agency Procurement Compliance and Performance Indicator (APCPI) Self-Assessment Form</t>
  </si>
  <si>
    <r>
      <rPr>
        <b/>
        <sz val="10"/>
        <rFont val="Calibri"/>
        <charset val="1"/>
      </rPr>
      <t>Name of Agency: _____</t>
    </r>
    <r>
      <rPr>
        <b/>
        <u/>
        <sz val="10"/>
        <rFont val="Calibri"/>
        <charset val="134"/>
      </rPr>
      <t>DEPARTMENT OF AGRICULTURE RFO3</t>
    </r>
    <r>
      <rPr>
        <b/>
        <sz val="10"/>
        <rFont val="Calibri"/>
        <charset val="1"/>
      </rPr>
      <t>_______________</t>
    </r>
  </si>
  <si>
    <t>Name of Evaluator: __________________</t>
  </si>
  <si>
    <r>
      <rPr>
        <b/>
        <sz val="10"/>
        <rFont val="Calibri"/>
        <charset val="1"/>
      </rPr>
      <t xml:space="preserve">Date of Self Assessment: </t>
    </r>
    <r>
      <rPr>
        <b/>
        <u/>
        <sz val="10"/>
        <rFont val="Calibri"/>
        <charset val="1"/>
      </rPr>
      <t>_________________________________</t>
    </r>
  </si>
  <si>
    <t>Position: ___________________________</t>
  </si>
  <si>
    <t xml:space="preserve">APCPI Rating* </t>
  </si>
  <si>
    <t>Comments/Findings to the Indicators and SubIndicators</t>
  </si>
  <si>
    <t>Comments</t>
  </si>
  <si>
    <t>Supporting Information/Documentation (Not to be Included in the Evaluation Form Submitted to GPPB)</t>
  </si>
  <si>
    <t>1.a</t>
  </si>
  <si>
    <t>PMRs</t>
  </si>
  <si>
    <t>1.b</t>
  </si>
  <si>
    <t>2.a</t>
  </si>
  <si>
    <t>2.b</t>
  </si>
  <si>
    <t>2.c</t>
  </si>
  <si>
    <t>2.d</t>
  </si>
  <si>
    <t>2.e</t>
  </si>
  <si>
    <t>Procurement documents relative to conduct of Repeat Order</t>
  </si>
  <si>
    <t>2.f</t>
  </si>
  <si>
    <t>Procurement documents relative to conduct of Limited Source Bidding</t>
  </si>
  <si>
    <t>3.a</t>
  </si>
  <si>
    <t>Agency records and/or PhilGEPS records</t>
  </si>
  <si>
    <t>3.b</t>
  </si>
  <si>
    <t>Abstract of Bids or other agency records</t>
  </si>
  <si>
    <t>3.c</t>
  </si>
  <si>
    <t>3.d</t>
  </si>
  <si>
    <t>3.e</t>
  </si>
  <si>
    <t>Cost Benefit Analysis, Work Plans, Technical Specifications included in bidding documents</t>
  </si>
  <si>
    <t xml:space="preserve">Average I     </t>
  </si>
  <si>
    <t>4.a</t>
  </si>
  <si>
    <t>Verify copy of Order creating BAC; Organizational Chart; and Certification of Training</t>
  </si>
  <si>
    <t>4.b</t>
  </si>
  <si>
    <t>Verify copy of Order creating BAC Secretariat; Organizational Chart; and Certification of Training</t>
  </si>
  <si>
    <t>5.a</t>
  </si>
  <si>
    <t>Copy of APP and its supplements (if any)</t>
  </si>
  <si>
    <t>5.b</t>
  </si>
  <si>
    <t>APP, APP-CSE, PMR</t>
  </si>
  <si>
    <t>5.c</t>
  </si>
  <si>
    <t>ITBs and/or RFQs clearly 
indicate the use of green technical specifications for the procurement activity</t>
  </si>
  <si>
    <t>6.a</t>
  </si>
  <si>
    <t>6.b</t>
  </si>
  <si>
    <t>6.c</t>
  </si>
  <si>
    <t>7.a</t>
  </si>
  <si>
    <t>Identify specific procurement-related portion  in the agency website and specific website links</t>
  </si>
  <si>
    <t>7.b</t>
  </si>
  <si>
    <t>Copy of PMR and received copy that it was submitted to GPPB</t>
  </si>
  <si>
    <t xml:space="preserve">Average II     </t>
  </si>
  <si>
    <t>8.a</t>
  </si>
  <si>
    <t>APP (including Supplemental amendments, if any) and PMRs</t>
  </si>
  <si>
    <t>8.b</t>
  </si>
  <si>
    <t>APP(including Supplemental amendments, if any)and PMRs</t>
  </si>
  <si>
    <t>8.c</t>
  </si>
  <si>
    <t>Agency Procedures/Systems for the conduct of needs analysis or market research, monitoring of timely delivery of goods, works, or services
Contracts with amendments and variations to order amount to 10% or less</t>
  </si>
  <si>
    <t>9.a</t>
  </si>
  <si>
    <t>9.b</t>
  </si>
  <si>
    <t>9.c</t>
  </si>
  <si>
    <t>10.a</t>
  </si>
  <si>
    <t>Samples of forms used to evaluating procurement performance on top of or incorporated within the regular assessment for Procurement Personnel</t>
  </si>
  <si>
    <t>10.b</t>
  </si>
  <si>
    <t>Ask for copies of Office Orders, training modules, list of participants, schedules of actual training conducted</t>
  </si>
  <si>
    <t>10.c</t>
  </si>
  <si>
    <t>Ask for copies of documentation of activities for bidders</t>
  </si>
  <si>
    <t>11.a</t>
  </si>
  <si>
    <t>Verify actual procurement records and time it took to retrieve records (should be no more than two hours)
Refer to Section 4.1 of User's Manual for list of procurement-related documents for record-keeping and maintenance.</t>
  </si>
  <si>
    <t>11.b</t>
  </si>
  <si>
    <t>Verify actual contract management records and time it took to retrieve records should be no more than two hours</t>
  </si>
  <si>
    <t>12.a</t>
  </si>
  <si>
    <t>Verify copies of written procedures for quality control, acceptance and inspection; CPES evaluation formsz</t>
  </si>
  <si>
    <t>Specific procurement contract  with amendment to order, variation order or with negative slippage</t>
  </si>
  <si>
    <t>12.b</t>
  </si>
  <si>
    <t>Ask Finance or Accounting Head of Agency for average period for the release of payments for procurement contracts</t>
  </si>
  <si>
    <t xml:space="preserve">Average III     </t>
  </si>
  <si>
    <t>13.a</t>
  </si>
  <si>
    <t>Verify copies of Invitation Letters to CSOs and professional associations and COA (List and average number of CSOs and PAs invited shall be noted.)</t>
  </si>
  <si>
    <t>13.b</t>
  </si>
  <si>
    <t>PMRs and Abstract of Bids</t>
  </si>
  <si>
    <t>14.a</t>
  </si>
  <si>
    <t>Verify copy of Order or show actual organizational chart showing IAU, auidt reports, action plans and IAU recommendations</t>
  </si>
  <si>
    <t>14.b</t>
  </si>
  <si>
    <t>Verify COA Annual Audit Report on Action on Prior Year's Audit Recommendations</t>
  </si>
  <si>
    <t>15.a</t>
  </si>
  <si>
    <t>Verify copies of BAC resolutions on Motion for Reconsiderations, Protests and Complaints; Office Orders adopting mesures to address procurement-related complaints</t>
  </si>
  <si>
    <t>16.a</t>
  </si>
  <si>
    <t xml:space="preserve">Verify documentation of anti-corruption program </t>
  </si>
  <si>
    <t xml:space="preserve">Average IV     </t>
  </si>
  <si>
    <t xml:space="preserve">GRAND TOTAL (Avarege I + Average II + Average III + Average IV / 4)     </t>
  </si>
  <si>
    <t xml:space="preserve">* APCPI Rating is based on the APCPI Rating System found in Annex C of the User's Guide. Please use this rating system for the self-assessment. After completing the assessment, identify those Indicators with ratings of between 0 to 2 and formulate a procurement capacity development plan called the APCPI Action Plan based on the attached format and submit to GPPB for monitoring.  </t>
  </si>
  <si>
    <t>* For sub-indicators that are not applicable to your specific agency, please write the word Not Applicable in the second column and do not put a rating</t>
  </si>
  <si>
    <t>Summary of APCPI Scores by Pillar</t>
  </si>
  <si>
    <t>APCPI Pillars</t>
  </si>
  <si>
    <t>Ideal Rating</t>
  </si>
  <si>
    <t xml:space="preserve">Agency Rating  </t>
  </si>
  <si>
    <t>Pillar</t>
  </si>
  <si>
    <t>I</t>
  </si>
  <si>
    <t>Legislative and Regulatory Framework</t>
  </si>
  <si>
    <t>II</t>
  </si>
  <si>
    <t>Agency Insitutional Framework and Management Capacity</t>
  </si>
  <si>
    <t>III</t>
  </si>
  <si>
    <t>Procurement Operations and Market Practices</t>
  </si>
  <si>
    <t>IV</t>
  </si>
  <si>
    <t>Integrity and Transparency of Agency Procurement Systems</t>
  </si>
  <si>
    <t>Total (Pillar I+Pillar II+Pillar III+ PillarIV)/4</t>
  </si>
  <si>
    <t>Annex D</t>
  </si>
  <si>
    <t>PROCUREMENT CAPACITY DEVELOPMENT ACTION PLAN TEMPLATE</t>
  </si>
  <si>
    <r>
      <rPr>
        <b/>
        <sz val="10"/>
        <rFont val="Arial"/>
        <charset val="1"/>
      </rPr>
      <t xml:space="preserve">Name of Agency:       </t>
    </r>
    <r>
      <rPr>
        <b/>
        <u/>
        <sz val="10"/>
        <rFont val="Arial"/>
        <charset val="134"/>
      </rPr>
      <t xml:space="preserve">Department of Agriculture - RFO3 </t>
    </r>
  </si>
  <si>
    <r>
      <rPr>
        <b/>
        <sz val="10"/>
        <rFont val="Arial"/>
        <charset val="1"/>
      </rPr>
      <t xml:space="preserve">Period:     </t>
    </r>
    <r>
      <rPr>
        <b/>
        <u/>
        <sz val="10"/>
        <rFont val="Arial"/>
        <charset val="134"/>
      </rPr>
      <t>CY 2022</t>
    </r>
  </si>
  <si>
    <t>Sub-Indicators</t>
  </si>
  <si>
    <t xml:space="preserve">Key Area for Development </t>
  </si>
  <si>
    <t>Proposed Actions to Address Key Areas</t>
  </si>
  <si>
    <t>Responsible Entity</t>
  </si>
  <si>
    <t>Timetable</t>
  </si>
  <si>
    <t>Resources Needed</t>
  </si>
  <si>
    <t xml:space="preserve">Capacitate the end-users on the identification of items to be procured in group in order to minimize the use of alternative mode of procurement by consolidation of similar items </t>
  </si>
  <si>
    <t>BAC, BAC Secretariat, 
End-Users</t>
  </si>
  <si>
    <t>Capacity training regarding the use of ordering agreement as well as identify and consolidate similar items to minimize the use of alternative mode of procurement and take advantage of economies of sale.</t>
  </si>
  <si>
    <t>Capacity training regarding the use of ordering agreement as well as identify and consolidate similar items to minimize the use of alternative mode of procurement and take advantage of economies of sale.
Serious and timely planning of needs and activities to avoid exclusion of project requirements.</t>
  </si>
  <si>
    <t>Consolidation of similar items to achieve efficiency in procurement and take advantage of the economies of sale.</t>
  </si>
  <si>
    <t>BAC Secretariat</t>
  </si>
  <si>
    <t>Conduct market studies on the veracity of the need to apply Direct Contracting on items that otherwise can be procured through Public Bidding</t>
  </si>
  <si>
    <t>BAC Secretariat, End-Users</t>
  </si>
  <si>
    <t>Capacitate information on the use of Repeat Order as to guidelines.</t>
  </si>
  <si>
    <t>Enhacement of information for improved compliance with the procedural pre-requisite document.</t>
  </si>
  <si>
    <t>Not applicable as to the mandate of the agency.</t>
  </si>
  <si>
    <t>Capacity training for all BAC, BAC Secretariat and support staff on Philippine Bidding Documents (PBD) crafting, technical specifications and value of the ABC in order to address the queries/concerns of the bidders if any.
Conduct regular meetings to all units concerned in the reduction of turn-around time from procurement to payment to encourage bidders.
Conduct regular meetings for all BAC Secretariat, TWG and support staff to present a more elaborative and comprehensive pre-bid conference and encouragement of bidders to ask questions.</t>
  </si>
  <si>
    <t>HOPE, BAC, BAC Secretariat, BAC Support Staff &amp; All Units</t>
  </si>
  <si>
    <t>Continuous conduct of capacity building for all BAC personnel with support staff and orientation to the suppliers/ contractors for the  agency's procurement documentary requirements.</t>
  </si>
  <si>
    <t>BAC, BAC Secretariat</t>
  </si>
  <si>
    <t>Periodic Review of Checklist for the documenary requirments; 
Regular discussions regarding the newly issued GPPB Resoluations if any.</t>
  </si>
  <si>
    <t>BAC, BAC TWG, BAC Secretariat &amp; End-Users</t>
  </si>
  <si>
    <t>Renewal of Special Order before the date of expiration of one year Periodic Training</t>
  </si>
  <si>
    <t>HOPE</t>
  </si>
  <si>
    <t>Renewal of Special Order before the date of expiration of one year and Periodic Training</t>
  </si>
  <si>
    <t>Capacity Training on the definition and procedural guidelines</t>
  </si>
  <si>
    <t>All Units/ End-Users</t>
  </si>
  <si>
    <t>Conduct of annual meeting for improved information and learning regarding on the preparation of APP-CSE</t>
  </si>
  <si>
    <t>Conduct training and semi annual meeting for all units concern, end user, BAC, BAC Secretariat, TWG and support staff on the implementation of green procurement for available supplies and equipment.
Capacity training on identification of all available supplies with green specifications for proper implementation.</t>
  </si>
  <si>
    <t>Institutionalize accountability of compliance to post the award and contract as to the prescribed schedule.</t>
  </si>
  <si>
    <t>Periodic review or checking on the uploaded procurement information</t>
  </si>
  <si>
    <t>ICTU, BAC Secretariat</t>
  </si>
  <si>
    <t>Periodic review and updating of gathered data and information for encoding to meet the deadline of submission semi-annually</t>
  </si>
  <si>
    <t>Conduct annual training for all units concern on the preparation of PPMP and government procurement law</t>
  </si>
  <si>
    <t>All Units/ Personnel Concern</t>
  </si>
  <si>
    <t>Capacity Training on strengthening of Contract Monitoring;
Semi Annual Meeting on analysis of procurement bottlenecks with the whole procurement organization including action officers to review and discuss gaps and definition of roles for accountability monitoring.</t>
  </si>
  <si>
    <t>Capacity training for all BAC, BAC Secretariat, BAC TWG and BAC support staff on the prescribed procedures, rules and regulations followed within timelines.
Conduct review and evaluation of personnel by BAC for possible addition of BAC TWG to hasten post qualification.
Conduct regular meeting for all BAC, BAC Secretariat, BAC TWG and support staff for continuous monitoring of deadlines to ensure timely awarding of contracts.</t>
  </si>
  <si>
    <t>BAC, BAC TWG, BAC Secretariat, &amp; BAC Support Staff</t>
  </si>
  <si>
    <t>Annual training of all procurement staff including end-users.
Level-off meeting of all procurement branches of the organization to hasten procurement awards and contracting</t>
  </si>
  <si>
    <t>Records management training for BAC Secretariat and support staff including contract of service personnel.
Assign designated storage room for procurement documents and conduct regular pest management.
Utilization of google drives to store electronic documents.</t>
  </si>
  <si>
    <t>BAC, BAC Secretariat, &amp; BAC Support Staff</t>
  </si>
  <si>
    <t>Attendance to records management training.
Designation and categorization of storage area for procurement and regular activity documents.
Storage of files electronically including backed up files</t>
  </si>
  <si>
    <t>Crafting and proper implementation of internal agency policies on procurement audit measures other than COA rules.
Verification of best practices of other agencies that can be applied to better the agency's mandate on monitoring and evaluation.</t>
  </si>
  <si>
    <t>HOPE, GSS, Property</t>
  </si>
  <si>
    <t xml:space="preserve">
Continuous compliance with invitation periods of at least five (5) days before procurement stage and crafting monthly calendar of activities for observers to timely schedule attendance.</t>
  </si>
  <si>
    <t>BAC</t>
  </si>
  <si>
    <t>Invitation of IAU as observer during procurement proceedings.</t>
  </si>
  <si>
    <t>Top Management, BAC Sec</t>
  </si>
  <si>
    <t>Enhancement of compliance with prescribed rules and regulations to avoid adverse findings.</t>
  </si>
  <si>
    <t xml:space="preserve">BAC </t>
  </si>
  <si>
    <t>Crafting of grievance redress mechanism to be instituted for prompt action; 
Institution of internal complaint system where bidders are allowed to ventilate stem their grievances to an escalation process.</t>
  </si>
  <si>
    <t>Anti-fixer and corruption banners to be staged in front of all offices.
Definition of roles of all action offices for accountability monitoring and strategic analysis of gaps in the performance of duty.</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</si>
</sst>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2" formatCode="_(&quot;$&quot;* #,##0_);_(&quot;$&quot;* \(#,##0\);_(&quot;$&quot;* &quot;-&quot;_);_(@_)"/>
    <numFmt numFmtId="44" formatCode="_(&quot;$&quot;* #,##0.00_);_(&quot;$&quot;* \(#,##0.00\);_(&quot;$&quot;* &quot;-&quot;??_);_(@_)"/>
    <numFmt numFmtId="176" formatCode="_-* #,##0.00_-;\-* #,##0.00_-;_-* &quot;-&quot;??_-;_-@_-"/>
    <numFmt numFmtId="177" formatCode="_ * #,##0_ ;_ * \-#,##0_ ;_ * &quot;-&quot;_ ;_ @_ "/>
    <numFmt numFmtId="178" formatCode="_(* #,##0.00_);_(* \(#,##0.00\);_(* \-??_);_(@_)"/>
    <numFmt numFmtId="179" formatCode="_(&quot;$&quot;* #,##0.00_);_(&quot;$&quot;* \(#,##0.00\);_(&quot;$&quot;* \-??_);_(@_)"/>
    <numFmt numFmtId="180" formatCode="_(* #,##0.0000_);_(* \(#,##0.0000\);_(* \-??_);_(@_)"/>
    <numFmt numFmtId="181" formatCode="mmmm\ d&quot;, &quot;yyyy;@"/>
    <numFmt numFmtId="182" formatCode="mm/dd/yyyy;@"/>
    <numFmt numFmtId="183" formatCode="[$-409]mmmm\ d\,\ yyyy;@"/>
    <numFmt numFmtId="184" formatCode="m/d/yyyy;@"/>
    <numFmt numFmtId="185" formatCode="_-* #,##0.00_-;\-* #,##0.00_-;_-* &quot;-&quot;??_-;_-@"/>
  </numFmts>
  <fonts count="85">
    <font>
      <sz val="10"/>
      <name val="Arial"/>
      <charset val="134"/>
    </font>
    <font>
      <sz val="10"/>
      <name val="Arial"/>
      <charset val="1"/>
    </font>
    <font>
      <b/>
      <sz val="12"/>
      <name val="Arial"/>
      <charset val="1"/>
    </font>
    <font>
      <b/>
      <sz val="10"/>
      <name val="Arial"/>
      <charset val="1"/>
    </font>
    <font>
      <sz val="10"/>
      <name val="Calibri"/>
      <charset val="1"/>
    </font>
    <font>
      <sz val="12"/>
      <name val="Calibri"/>
      <charset val="1"/>
    </font>
    <font>
      <i/>
      <sz val="10"/>
      <name val="Calibri"/>
      <charset val="1"/>
    </font>
    <font>
      <sz val="10"/>
      <color indexed="8"/>
      <name val="Calibri"/>
      <charset val="1"/>
    </font>
    <font>
      <b/>
      <sz val="10"/>
      <name val="Calibri"/>
      <charset val="1"/>
    </font>
    <font>
      <b/>
      <sz val="10"/>
      <color indexed="8"/>
      <name val="Arial"/>
      <charset val="1"/>
    </font>
    <font>
      <sz val="10"/>
      <color indexed="8"/>
      <name val="Arial"/>
      <charset val="1"/>
    </font>
    <font>
      <b/>
      <sz val="12"/>
      <name val="Calibri"/>
      <charset val="1"/>
    </font>
    <font>
      <sz val="8"/>
      <name val="Calibri"/>
      <charset val="1"/>
    </font>
    <font>
      <b/>
      <sz val="10"/>
      <color indexed="8"/>
      <name val="Calibri"/>
      <charset val="1"/>
    </font>
    <font>
      <b/>
      <i/>
      <sz val="10"/>
      <name val="Calibri"/>
      <charset val="1"/>
    </font>
    <font>
      <sz val="18"/>
      <color indexed="9"/>
      <name val="Calibri"/>
      <charset val="1"/>
    </font>
    <font>
      <i/>
      <sz val="10"/>
      <color indexed="8"/>
      <name val="Calibri"/>
      <charset val="1"/>
    </font>
    <font>
      <sz val="6"/>
      <name val="Calibri"/>
      <charset val="1"/>
    </font>
    <font>
      <b/>
      <i/>
      <sz val="12"/>
      <name val="Calibri"/>
      <charset val="1"/>
    </font>
    <font>
      <sz val="12"/>
      <name val="Calibri"/>
      <charset val="134"/>
    </font>
    <font>
      <i/>
      <sz val="12"/>
      <name val="Calibri"/>
      <charset val="1"/>
    </font>
    <font>
      <sz val="10"/>
      <color indexed="8"/>
      <name val="Arial"/>
      <charset val="134"/>
    </font>
    <font>
      <i/>
      <sz val="10"/>
      <color indexed="8"/>
      <name val="Arial"/>
      <charset val="134"/>
    </font>
    <font>
      <sz val="10"/>
      <name val="Wingdings"/>
      <charset val="2"/>
    </font>
    <font>
      <sz val="8"/>
      <name val="Arial"/>
      <charset val="134"/>
    </font>
    <font>
      <b/>
      <sz val="10"/>
      <name val="Wingdings"/>
      <charset val="2"/>
    </font>
    <font>
      <sz val="9"/>
      <name val="Arial"/>
      <charset val="134"/>
    </font>
    <font>
      <sz val="10"/>
      <color theme="0" tint="-0.0499893185216834"/>
      <name val="Arial"/>
      <charset val="134"/>
    </font>
    <font>
      <sz val="11"/>
      <color indexed="8"/>
      <name val="Calibri"/>
      <charset val="1"/>
    </font>
    <font>
      <b/>
      <sz val="12"/>
      <color indexed="8"/>
      <name val="Calibri"/>
      <charset val="1"/>
    </font>
    <font>
      <b/>
      <i/>
      <sz val="12"/>
      <color indexed="8"/>
      <name val="Calibri"/>
      <charset val="1"/>
    </font>
    <font>
      <b/>
      <sz val="11"/>
      <name val="Calibri"/>
      <charset val="1"/>
    </font>
    <font>
      <sz val="8"/>
      <color indexed="10"/>
      <name val="Calibri"/>
      <charset val="1"/>
    </font>
    <font>
      <sz val="11"/>
      <name val="Calibri"/>
      <charset val="134"/>
      <scheme val="minor"/>
    </font>
    <font>
      <sz val="11"/>
      <name val="Calibri"/>
      <charset val="134"/>
    </font>
    <font>
      <b/>
      <sz val="11"/>
      <color rgb="FFFF0000"/>
      <name val="Calibri"/>
      <charset val="134"/>
    </font>
    <font>
      <sz val="11"/>
      <color rgb="FFFF0000"/>
      <name val="Calibri"/>
      <charset val="134"/>
    </font>
    <font>
      <sz val="11"/>
      <color theme="1"/>
      <name val="Calibri"/>
      <charset val="134"/>
    </font>
    <font>
      <sz val="11"/>
      <color rgb="FFFF0000"/>
      <name val="Calibri"/>
      <charset val="134"/>
      <scheme val="minor"/>
    </font>
    <font>
      <b/>
      <sz val="10"/>
      <color indexed="8"/>
      <name val="Arial"/>
      <charset val="134"/>
    </font>
    <font>
      <b/>
      <sz val="11"/>
      <color indexed="8"/>
      <name val="Calibri"/>
      <charset val="1"/>
    </font>
    <font>
      <sz val="10"/>
      <color rgb="FFFF0000"/>
      <name val="Calibri"/>
      <charset val="134"/>
    </font>
    <font>
      <sz val="10"/>
      <name val="Calibri"/>
      <charset val="134"/>
    </font>
    <font>
      <sz val="11"/>
      <name val="Calibri"/>
      <charset val="1"/>
    </font>
    <font>
      <sz val="12"/>
      <color indexed="8"/>
      <name val="Times New Roman"/>
      <charset val="1"/>
    </font>
    <font>
      <sz val="10"/>
      <color theme="0"/>
      <name val="Calibri"/>
      <charset val="1"/>
    </font>
    <font>
      <i/>
      <sz val="10"/>
      <name val="Arial"/>
      <charset val="134"/>
    </font>
    <font>
      <sz val="12"/>
      <name val="Times New Roman"/>
      <charset val="134"/>
    </font>
    <font>
      <u/>
      <sz val="12"/>
      <name val="Times New Roman"/>
      <charset val="134"/>
    </font>
    <font>
      <u/>
      <sz val="10"/>
      <color indexed="30"/>
      <name val="Arial"/>
      <charset val="134"/>
    </font>
    <font>
      <i/>
      <sz val="12"/>
      <name val="Times New Roman"/>
      <charset val="134"/>
    </font>
    <font>
      <sz val="12"/>
      <color theme="1"/>
      <name val="Times New Roman"/>
      <charset val="134"/>
    </font>
    <font>
      <sz val="12"/>
      <color rgb="FFFF0000"/>
      <name val="Times New Roman"/>
      <charset val="134"/>
    </font>
    <font>
      <sz val="11"/>
      <color theme="1"/>
      <name val="Calibri"/>
      <charset val="134"/>
      <scheme val="minor"/>
    </font>
    <font>
      <u/>
      <sz val="10"/>
      <color theme="10"/>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Mangal"/>
      <charset val="134"/>
    </font>
    <font>
      <b/>
      <i/>
      <sz val="12"/>
      <name val="Times New Roman"/>
      <charset val="134"/>
    </font>
    <font>
      <u/>
      <sz val="10"/>
      <color indexed="30"/>
      <name val="Wingdings"/>
      <charset val="2"/>
    </font>
    <font>
      <b/>
      <u/>
      <sz val="10"/>
      <name val="Calibri"/>
      <charset val="1"/>
    </font>
    <font>
      <b/>
      <u/>
      <sz val="11"/>
      <color indexed="8"/>
      <name val="Calibri"/>
      <charset val="1"/>
    </font>
    <font>
      <b/>
      <u/>
      <sz val="12"/>
      <name val="Times New Roman"/>
      <charset val="134"/>
    </font>
    <font>
      <sz val="12"/>
      <name val="Wingdings"/>
      <charset val="2"/>
    </font>
    <font>
      <b/>
      <u/>
      <sz val="10"/>
      <name val="Arial"/>
      <charset val="134"/>
    </font>
    <font>
      <b/>
      <u/>
      <sz val="10"/>
      <name val="Calibri"/>
      <charset val="134"/>
    </font>
    <font>
      <vertAlign val="superscript"/>
      <sz val="12"/>
      <name val="Times New Roman"/>
      <charset val="134"/>
    </font>
    <font>
      <b/>
      <u/>
      <sz val="11"/>
      <name val="Calibri"/>
      <charset val="1"/>
    </font>
    <font>
      <sz val="10"/>
      <color indexed="8"/>
      <name val="Wingdings"/>
      <charset val="2"/>
    </font>
  </fonts>
  <fills count="48">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indexed="55"/>
        <bgColor indexed="22"/>
      </patternFill>
    </fill>
    <fill>
      <patternFill patternType="solid">
        <fgColor indexed="31"/>
        <bgColor indexed="42"/>
      </patternFill>
    </fill>
    <fill>
      <patternFill patternType="solid">
        <fgColor rgb="FFFFFF00"/>
        <bgColor indexed="26"/>
      </patternFill>
    </fill>
    <fill>
      <patternFill patternType="solid">
        <fgColor indexed="8"/>
        <bgColor indexed="58"/>
      </patternFill>
    </fill>
    <fill>
      <patternFill patternType="solid">
        <fgColor indexed="27"/>
        <bgColor indexed="41"/>
      </patternFill>
    </fill>
    <fill>
      <patternFill patternType="solid">
        <fgColor indexed="26"/>
        <bgColor indexed="9"/>
      </patternFill>
    </fill>
    <fill>
      <patternFill patternType="solid">
        <fgColor indexed="13"/>
        <bgColor indexed="34"/>
      </patternFill>
    </fill>
    <fill>
      <patternFill patternType="solid">
        <fgColor indexed="42"/>
        <bgColor indexed="31"/>
      </patternFill>
    </fill>
    <fill>
      <patternFill patternType="solid">
        <fgColor theme="0"/>
        <bgColor indexed="64"/>
      </patternFill>
    </fill>
    <fill>
      <patternFill patternType="solid">
        <fgColor indexed="47"/>
        <bgColor indexed="42"/>
      </patternFill>
    </fill>
    <fill>
      <patternFill patternType="solid">
        <fgColor rgb="FFFFFF00"/>
        <bgColor indexed="64"/>
      </patternFill>
    </fill>
    <fill>
      <patternFill patternType="solid">
        <fgColor indexed="23"/>
        <bgColor indexed="5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indexed="8"/>
      </left>
      <right/>
      <top style="medium">
        <color auto="1"/>
      </top>
      <bottom style="medium">
        <color auto="1"/>
      </bottom>
      <diagonal/>
    </border>
    <border>
      <left style="medium">
        <color indexed="8"/>
      </left>
      <right style="medium">
        <color indexed="8"/>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auto="1"/>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medium">
        <color auto="1"/>
      </bottom>
      <diagonal/>
    </border>
    <border>
      <left/>
      <right/>
      <top style="thin">
        <color indexed="8"/>
      </top>
      <bottom style="medium">
        <color auto="1"/>
      </bottom>
      <diagonal/>
    </border>
    <border>
      <left/>
      <right style="thin">
        <color auto="1"/>
      </right>
      <top style="thin">
        <color indexed="8"/>
      </top>
      <bottom style="medium">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auto="1"/>
      </bottom>
      <diagonal/>
    </border>
    <border>
      <left style="medium">
        <color indexed="8"/>
      </left>
      <right style="medium">
        <color indexed="8"/>
      </right>
      <top style="medium">
        <color indexed="8"/>
      </top>
      <bottom style="medium">
        <color indexed="8"/>
      </bottom>
      <diagonal/>
    </border>
    <border>
      <left/>
      <right/>
      <top style="thin">
        <color auto="1"/>
      </top>
      <bottom style="thin">
        <color auto="1"/>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style="medium">
        <color auto="1"/>
      </left>
      <right style="medium">
        <color auto="1"/>
      </right>
      <top style="thin">
        <color auto="1"/>
      </top>
      <bottom style="medium">
        <color auto="1"/>
      </bottom>
      <diagonal/>
    </border>
    <border>
      <left/>
      <right/>
      <top style="medium">
        <color indexed="8"/>
      </top>
      <bottom style="medium">
        <color indexed="8"/>
      </bottom>
      <diagonal/>
    </border>
    <border>
      <left style="medium">
        <color indexed="8"/>
      </left>
      <right/>
      <top style="medium">
        <color indexed="8"/>
      </top>
      <bottom/>
      <diagonal/>
    </border>
    <border>
      <left style="medium">
        <color auto="1"/>
      </left>
      <right style="medium">
        <color auto="1"/>
      </right>
      <top/>
      <bottom style="medium">
        <color auto="1"/>
      </bottom>
      <diagonal/>
    </border>
    <border>
      <left style="medium">
        <color indexed="8"/>
      </left>
      <right/>
      <top/>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style="medium">
        <color indexed="8"/>
      </left>
      <right style="medium">
        <color auto="1"/>
      </right>
      <top style="medium">
        <color auto="1"/>
      </top>
      <bottom/>
      <diagonal/>
    </border>
    <border>
      <left style="medium">
        <color auto="1"/>
      </left>
      <right style="medium">
        <color indexed="8"/>
      </right>
      <top style="medium">
        <color auto="1"/>
      </top>
      <bottom style="medium">
        <color auto="1"/>
      </bottom>
      <diagonal/>
    </border>
    <border>
      <left style="medium">
        <color indexed="8"/>
      </left>
      <right style="medium">
        <color auto="1"/>
      </right>
      <top style="medium">
        <color indexed="8"/>
      </top>
      <bottom/>
      <diagonal/>
    </border>
    <border>
      <left style="medium">
        <color auto="1"/>
      </left>
      <right/>
      <top/>
      <bottom/>
      <diagonal/>
    </border>
    <border>
      <left style="medium">
        <color auto="1"/>
      </left>
      <right/>
      <top style="medium">
        <color indexed="8"/>
      </top>
      <bottom/>
      <diagonal/>
    </border>
    <border>
      <left style="medium">
        <color indexed="8"/>
      </left>
      <right style="medium">
        <color auto="1"/>
      </right>
      <top/>
      <bottom/>
      <diagonal/>
    </border>
    <border>
      <left style="medium">
        <color auto="1"/>
      </left>
      <right style="medium">
        <color indexed="8"/>
      </right>
      <top style="medium">
        <color indexed="8"/>
      </top>
      <bottom style="medium">
        <color auto="1"/>
      </bottom>
      <diagonal/>
    </border>
    <border>
      <left style="medium">
        <color auto="1"/>
      </left>
      <right style="medium">
        <color indexed="8"/>
      </right>
      <top/>
      <bottom style="medium">
        <color auto="1"/>
      </bottom>
      <diagonal/>
    </border>
    <border>
      <left style="medium">
        <color auto="1"/>
      </left>
      <right style="medium">
        <color auto="1"/>
      </right>
      <top style="medium">
        <color indexed="8"/>
      </top>
      <bottom style="medium">
        <color indexed="8"/>
      </bottom>
      <diagonal/>
    </border>
    <border>
      <left style="medium">
        <color indexed="8"/>
      </left>
      <right/>
      <top style="medium">
        <color indexed="8"/>
      </top>
      <bottom style="medium">
        <color auto="1"/>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0" fillId="0" borderId="0" applyFont="0" applyFill="0" applyBorder="0" applyAlignment="0" applyProtection="0"/>
    <xf numFmtId="44" fontId="53" fillId="0" borderId="0" applyFont="0" applyFill="0" applyBorder="0" applyAlignment="0" applyProtection="0">
      <alignment vertical="center"/>
    </xf>
    <xf numFmtId="9" fontId="53" fillId="0" borderId="0" applyFont="0" applyFill="0" applyBorder="0" applyAlignment="0" applyProtection="0">
      <alignment vertical="center"/>
    </xf>
    <xf numFmtId="177" fontId="53" fillId="0" borderId="0" applyFont="0" applyFill="0" applyBorder="0" applyAlignment="0" applyProtection="0">
      <alignment vertical="center"/>
    </xf>
    <xf numFmtId="42" fontId="53" fillId="0" borderId="0" applyFont="0" applyFill="0" applyBorder="0" applyAlignment="0" applyProtection="0">
      <alignment vertical="center"/>
    </xf>
    <xf numFmtId="0" fontId="54" fillId="0" borderId="0" applyNumberFormat="0" applyFill="0" applyBorder="0" applyAlignment="0" applyProtection="0"/>
    <xf numFmtId="0" fontId="55" fillId="0" borderId="0" applyNumberFormat="0" applyFill="0" applyBorder="0" applyAlignment="0" applyProtection="0">
      <alignment vertical="center"/>
    </xf>
    <xf numFmtId="0" fontId="53" fillId="17" borderId="47"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48" applyNumberFormat="0" applyFill="0" applyAlignment="0" applyProtection="0">
      <alignment vertical="center"/>
    </xf>
    <xf numFmtId="0" fontId="60" fillId="0" borderId="48" applyNumberFormat="0" applyFill="0" applyAlignment="0" applyProtection="0">
      <alignment vertical="center"/>
    </xf>
    <xf numFmtId="0" fontId="61" fillId="0" borderId="49" applyNumberFormat="0" applyFill="0" applyAlignment="0" applyProtection="0">
      <alignment vertical="center"/>
    </xf>
    <xf numFmtId="0" fontId="61" fillId="0" borderId="0" applyNumberFormat="0" applyFill="0" applyBorder="0" applyAlignment="0" applyProtection="0">
      <alignment vertical="center"/>
    </xf>
    <xf numFmtId="0" fontId="62" fillId="18" borderId="50" applyNumberFormat="0" applyAlignment="0" applyProtection="0">
      <alignment vertical="center"/>
    </xf>
    <xf numFmtId="0" fontId="63" fillId="19" borderId="51" applyNumberFormat="0" applyAlignment="0" applyProtection="0">
      <alignment vertical="center"/>
    </xf>
    <xf numFmtId="0" fontId="64" fillId="19" borderId="50" applyNumberFormat="0" applyAlignment="0" applyProtection="0">
      <alignment vertical="center"/>
    </xf>
    <xf numFmtId="0" fontId="65" fillId="20" borderId="52" applyNumberFormat="0" applyAlignment="0" applyProtection="0">
      <alignment vertical="center"/>
    </xf>
    <xf numFmtId="0" fontId="66" fillId="0" borderId="53" applyNumberFormat="0" applyFill="0" applyAlignment="0" applyProtection="0">
      <alignment vertical="center"/>
    </xf>
    <xf numFmtId="0" fontId="67" fillId="0" borderId="54" applyNumberFormat="0" applyFill="0" applyAlignment="0" applyProtection="0">
      <alignment vertical="center"/>
    </xf>
    <xf numFmtId="0" fontId="68" fillId="21" borderId="0" applyNumberFormat="0" applyBorder="0" applyAlignment="0" applyProtection="0">
      <alignment vertical="center"/>
    </xf>
    <xf numFmtId="0" fontId="69"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1" fillId="27" borderId="0" applyNumberFormat="0" applyBorder="0" applyAlignment="0" applyProtection="0">
      <alignment vertical="center"/>
    </xf>
    <xf numFmtId="0" fontId="71"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1" fillId="31" borderId="0" applyNumberFormat="0" applyBorder="0" applyAlignment="0" applyProtection="0">
      <alignment vertical="center"/>
    </xf>
    <xf numFmtId="0" fontId="71" fillId="32" borderId="0" applyNumberFormat="0" applyBorder="0" applyAlignment="0" applyProtection="0">
      <alignment vertical="center"/>
    </xf>
    <xf numFmtId="0" fontId="72" fillId="33" borderId="0" applyNumberFormat="0" applyBorder="0" applyAlignment="0" applyProtection="0">
      <alignment vertical="center"/>
    </xf>
    <xf numFmtId="0" fontId="72" fillId="34" borderId="0" applyNumberFormat="0" applyBorder="0" applyAlignment="0" applyProtection="0">
      <alignment vertical="center"/>
    </xf>
    <xf numFmtId="0" fontId="71" fillId="35" borderId="0" applyNumberFormat="0" applyBorder="0" applyAlignment="0" applyProtection="0">
      <alignment vertical="center"/>
    </xf>
    <xf numFmtId="0" fontId="71" fillId="36" borderId="0" applyNumberFormat="0" applyBorder="0" applyAlignment="0" applyProtection="0">
      <alignment vertical="center"/>
    </xf>
    <xf numFmtId="0" fontId="72" fillId="37" borderId="0" applyNumberFormat="0" applyBorder="0" applyAlignment="0" applyProtection="0">
      <alignment vertical="center"/>
    </xf>
    <xf numFmtId="0" fontId="72" fillId="38" borderId="0" applyNumberFormat="0" applyBorder="0" applyAlignment="0" applyProtection="0">
      <alignment vertical="center"/>
    </xf>
    <xf numFmtId="0" fontId="71" fillId="39" borderId="0" applyNumberFormat="0" applyBorder="0" applyAlignment="0" applyProtection="0">
      <alignment vertical="center"/>
    </xf>
    <xf numFmtId="0" fontId="71" fillId="40" borderId="0" applyNumberFormat="0" applyBorder="0" applyAlignment="0" applyProtection="0">
      <alignment vertical="center"/>
    </xf>
    <xf numFmtId="0" fontId="72" fillId="41" borderId="0" applyNumberFormat="0" applyBorder="0" applyAlignment="0" applyProtection="0">
      <alignment vertical="center"/>
    </xf>
    <xf numFmtId="0" fontId="72" fillId="42" borderId="0" applyNumberFormat="0" applyBorder="0" applyAlignment="0" applyProtection="0">
      <alignment vertical="center"/>
    </xf>
    <xf numFmtId="0" fontId="71" fillId="43" borderId="0" applyNumberFormat="0" applyBorder="0" applyAlignment="0" applyProtection="0">
      <alignment vertical="center"/>
    </xf>
    <xf numFmtId="0" fontId="71" fillId="44" borderId="0" applyNumberFormat="0" applyBorder="0" applyAlignment="0" applyProtection="0">
      <alignment vertical="center"/>
    </xf>
    <xf numFmtId="0" fontId="72" fillId="45" borderId="0" applyNumberFormat="0" applyBorder="0" applyAlignment="0" applyProtection="0">
      <alignment vertical="center"/>
    </xf>
    <xf numFmtId="0" fontId="72" fillId="46" borderId="0" applyNumberFormat="0" applyBorder="0" applyAlignment="0" applyProtection="0">
      <alignment vertical="center"/>
    </xf>
    <xf numFmtId="0" fontId="71" fillId="47" borderId="0" applyNumberFormat="0" applyBorder="0" applyAlignment="0" applyProtection="0">
      <alignment vertical="center"/>
    </xf>
    <xf numFmtId="178" fontId="73" fillId="0" borderId="0" applyFill="0" applyBorder="0" applyAlignment="0" applyProtection="0"/>
    <xf numFmtId="179" fontId="73" fillId="0" borderId="0" applyFill="0" applyBorder="0" applyAlignment="0" applyProtection="0"/>
    <xf numFmtId="0" fontId="28" fillId="0" borderId="0"/>
    <xf numFmtId="0" fontId="1" fillId="0" borderId="0"/>
    <xf numFmtId="0" fontId="1" fillId="0" borderId="0"/>
    <xf numFmtId="9" fontId="73" fillId="0" borderId="0" applyFill="0" applyBorder="0" applyAlignment="0" applyProtection="0"/>
  </cellStyleXfs>
  <cellXfs count="439">
    <xf numFmtId="0" fontId="0" fillId="0" borderId="0" xfId="0"/>
    <xf numFmtId="0" fontId="1" fillId="2" borderId="0" xfId="53" applyFill="1"/>
    <xf numFmtId="0" fontId="2" fillId="2" borderId="0" xfId="53" applyFont="1" applyFill="1" applyAlignment="1">
      <alignment horizontal="center"/>
    </xf>
    <xf numFmtId="0" fontId="3" fillId="2" borderId="0" xfId="53" applyFont="1" applyFill="1" applyProtection="1">
      <protection locked="0"/>
    </xf>
    <xf numFmtId="0" fontId="2" fillId="2" borderId="1" xfId="53" applyFont="1" applyFill="1" applyBorder="1" applyAlignment="1">
      <alignment horizontal="center"/>
    </xf>
    <xf numFmtId="0" fontId="2" fillId="2" borderId="2" xfId="53" applyFont="1" applyFill="1" applyBorder="1" applyAlignment="1">
      <alignment horizontal="center"/>
    </xf>
    <xf numFmtId="0" fontId="2" fillId="2" borderId="3" xfId="53" applyFont="1" applyFill="1" applyBorder="1" applyAlignment="1">
      <alignment horizontal="center"/>
    </xf>
    <xf numFmtId="0" fontId="2" fillId="2" borderId="4" xfId="53" applyFont="1" applyFill="1" applyBorder="1" applyAlignment="1">
      <alignment horizontal="center"/>
    </xf>
    <xf numFmtId="0" fontId="2" fillId="2" borderId="5" xfId="53" applyFont="1" applyFill="1" applyBorder="1" applyAlignment="1">
      <alignment horizontal="center"/>
    </xf>
    <xf numFmtId="0" fontId="2" fillId="2" borderId="6" xfId="53" applyFont="1" applyFill="1" applyBorder="1" applyAlignment="1">
      <alignment horizontal="center"/>
    </xf>
    <xf numFmtId="0" fontId="4" fillId="2" borderId="7" xfId="53" applyFont="1" applyFill="1" applyBorder="1" applyAlignment="1">
      <alignment horizontal="center" vertical="center" wrapText="1"/>
    </xf>
    <xf numFmtId="0" fontId="4" fillId="2" borderId="7" xfId="53" applyFont="1" applyFill="1" applyBorder="1" applyAlignment="1">
      <alignment horizontal="left" vertical="center" wrapText="1"/>
    </xf>
    <xf numFmtId="2" fontId="4" fillId="2" borderId="8" xfId="53" applyNumberFormat="1" applyFont="1" applyFill="1" applyBorder="1" applyAlignment="1">
      <alignment horizontal="left" vertical="center" wrapText="1"/>
    </xf>
    <xf numFmtId="0" fontId="4" fillId="2" borderId="7" xfId="53" applyFont="1" applyFill="1" applyBorder="1" applyAlignment="1" applyProtection="1">
      <alignment horizontal="left" vertical="center" wrapText="1"/>
      <protection locked="0"/>
    </xf>
    <xf numFmtId="0" fontId="4" fillId="2" borderId="9" xfId="53" applyFont="1" applyFill="1" applyBorder="1" applyAlignment="1" applyProtection="1">
      <alignment horizontal="left" vertical="center" wrapText="1"/>
      <protection locked="0"/>
    </xf>
    <xf numFmtId="0" fontId="4" fillId="2" borderId="10" xfId="53" applyFont="1" applyFill="1" applyBorder="1" applyAlignment="1">
      <alignment horizontal="center" vertical="center" wrapText="1"/>
    </xf>
    <xf numFmtId="0" fontId="4" fillId="2" borderId="10" xfId="53" applyFont="1" applyFill="1" applyBorder="1" applyAlignment="1">
      <alignment horizontal="left" vertical="center" wrapText="1"/>
    </xf>
    <xf numFmtId="2" fontId="4" fillId="2" borderId="11" xfId="53" applyNumberFormat="1" applyFont="1" applyFill="1" applyBorder="1" applyAlignment="1">
      <alignment horizontal="left" vertical="center" wrapText="1"/>
    </xf>
    <xf numFmtId="0" fontId="4" fillId="2" borderId="10" xfId="53" applyFont="1" applyFill="1" applyBorder="1" applyAlignment="1" applyProtection="1">
      <alignment horizontal="left" vertical="center" wrapText="1"/>
      <protection locked="0"/>
    </xf>
    <xf numFmtId="0" fontId="4" fillId="2" borderId="12" xfId="53" applyFont="1" applyFill="1" applyBorder="1" applyAlignment="1" applyProtection="1">
      <alignment horizontal="left" vertical="center" wrapText="1"/>
      <protection locked="0"/>
    </xf>
    <xf numFmtId="0" fontId="4" fillId="3" borderId="10" xfId="53" applyFont="1" applyFill="1" applyBorder="1" applyAlignment="1" applyProtection="1">
      <alignment horizontal="left" vertical="center" wrapText="1"/>
      <protection locked="0"/>
    </xf>
    <xf numFmtId="0" fontId="4" fillId="2" borderId="13" xfId="53" applyFont="1" applyFill="1" applyBorder="1" applyAlignment="1">
      <alignment horizontal="center" vertical="center" wrapText="1"/>
    </xf>
    <xf numFmtId="0" fontId="4" fillId="2" borderId="13" xfId="53" applyFont="1" applyFill="1" applyBorder="1" applyAlignment="1">
      <alignment horizontal="left" vertical="center" wrapText="1"/>
    </xf>
    <xf numFmtId="2" fontId="4" fillId="2" borderId="14" xfId="53" applyNumberFormat="1" applyFont="1" applyFill="1" applyBorder="1" applyAlignment="1">
      <alignment horizontal="left" vertical="center" wrapText="1"/>
    </xf>
    <xf numFmtId="0" fontId="4" fillId="2" borderId="13" xfId="53" applyFont="1" applyFill="1" applyBorder="1" applyAlignment="1" applyProtection="1">
      <alignment horizontal="left" vertical="center" wrapText="1"/>
      <protection locked="0"/>
    </xf>
    <xf numFmtId="0" fontId="4" fillId="2" borderId="15" xfId="53" applyFont="1" applyFill="1" applyBorder="1" applyAlignment="1" applyProtection="1">
      <alignment horizontal="left" vertical="center" wrapText="1"/>
      <protection locked="0"/>
    </xf>
    <xf numFmtId="0" fontId="5" fillId="2" borderId="0" xfId="52" applyFont="1" applyFill="1" applyAlignment="1" applyProtection="1">
      <alignment vertical="center"/>
      <protection locked="0"/>
    </xf>
    <xf numFmtId="0" fontId="4" fillId="2" borderId="0" xfId="52" applyFont="1" applyFill="1" applyAlignment="1" applyProtection="1">
      <alignment vertical="center" wrapText="1"/>
      <protection locked="0"/>
    </xf>
    <xf numFmtId="0" fontId="4" fillId="2" borderId="0" xfId="52" applyFont="1" applyFill="1" applyAlignment="1" applyProtection="1">
      <alignment vertical="center"/>
      <protection locked="0" hidden="1"/>
    </xf>
    <xf numFmtId="0" fontId="6" fillId="2" borderId="0" xfId="52" applyFont="1" applyFill="1" applyAlignment="1" applyProtection="1">
      <alignment vertical="center"/>
      <protection locked="0" hidden="1"/>
    </xf>
    <xf numFmtId="0" fontId="4" fillId="2" borderId="0" xfId="52" applyFont="1" applyFill="1" applyAlignment="1" applyProtection="1">
      <alignment vertical="center"/>
      <protection locked="0"/>
    </xf>
    <xf numFmtId="0" fontId="4" fillId="2" borderId="0" xfId="52" applyFont="1" applyFill="1" applyAlignment="1" applyProtection="1">
      <alignment horizontal="left" vertical="center"/>
      <protection locked="0"/>
    </xf>
    <xf numFmtId="180" fontId="7" fillId="2" borderId="0" xfId="49" applyNumberFormat="1" applyFont="1" applyFill="1" applyBorder="1" applyAlignment="1" applyProtection="1">
      <alignment horizontal="center" vertical="center" wrapText="1"/>
      <protection locked="0"/>
    </xf>
    <xf numFmtId="2" fontId="7" fillId="2" borderId="0" xfId="52" applyNumberFormat="1" applyFont="1" applyFill="1" applyAlignment="1" applyProtection="1">
      <alignment vertical="center" wrapText="1"/>
      <protection locked="0"/>
    </xf>
    <xf numFmtId="0" fontId="8" fillId="2" borderId="0" xfId="52" applyFont="1" applyFill="1" applyAlignment="1">
      <alignment horizontal="left" vertical="center"/>
    </xf>
    <xf numFmtId="0" fontId="8" fillId="2" borderId="0" xfId="52" applyFont="1" applyFill="1" applyAlignment="1">
      <alignment vertical="center" wrapText="1"/>
    </xf>
    <xf numFmtId="0" fontId="4" fillId="2" borderId="0" xfId="52" applyFont="1" applyFill="1" applyAlignment="1">
      <alignment vertical="center" wrapText="1"/>
    </xf>
    <xf numFmtId="0" fontId="4" fillId="2" borderId="0" xfId="52" applyFont="1" applyFill="1" applyAlignment="1">
      <alignment horizontal="left" vertical="center"/>
    </xf>
    <xf numFmtId="180" fontId="9" fillId="2" borderId="0" xfId="49" applyNumberFormat="1" applyFont="1" applyFill="1" applyBorder="1" applyAlignment="1" applyProtection="1">
      <alignment vertical="center" wrapText="1"/>
    </xf>
    <xf numFmtId="180" fontId="9" fillId="2" borderId="0" xfId="49" applyNumberFormat="1" applyFont="1" applyFill="1" applyBorder="1" applyAlignment="1" applyProtection="1">
      <alignment horizontal="center" vertical="center"/>
    </xf>
    <xf numFmtId="180" fontId="10" fillId="2" borderId="0" xfId="49" applyNumberFormat="1" applyFont="1" applyFill="1" applyBorder="1" applyAlignment="1" applyProtection="1">
      <alignment vertical="center" wrapText="1"/>
    </xf>
    <xf numFmtId="0" fontId="5" fillId="2" borderId="0" xfId="52" applyFont="1" applyFill="1" applyAlignment="1">
      <alignment horizontal="left" vertical="center"/>
    </xf>
    <xf numFmtId="0" fontId="11" fillId="2" borderId="0" xfId="52" applyFont="1" applyFill="1" applyAlignment="1">
      <alignment vertical="center" wrapText="1"/>
    </xf>
    <xf numFmtId="0" fontId="11" fillId="2" borderId="0" xfId="52" applyFont="1" applyFill="1" applyAlignment="1">
      <alignment horizontal="center" vertical="center"/>
    </xf>
    <xf numFmtId="0" fontId="5" fillId="2" borderId="0" xfId="52" applyFont="1" applyFill="1" applyAlignment="1">
      <alignment vertical="center" wrapText="1"/>
    </xf>
    <xf numFmtId="0" fontId="12" fillId="2" borderId="0" xfId="52" applyFont="1" applyFill="1" applyAlignment="1">
      <alignment horizontal="left" vertical="center"/>
    </xf>
    <xf numFmtId="0" fontId="12" fillId="2" borderId="0" xfId="52" applyFont="1" applyFill="1" applyAlignment="1">
      <alignment vertical="center" wrapText="1"/>
    </xf>
    <xf numFmtId="0" fontId="8" fillId="2" borderId="0" xfId="52" applyFont="1" applyFill="1" applyAlignment="1">
      <alignment horizontal="center" vertical="center" wrapText="1"/>
    </xf>
    <xf numFmtId="180" fontId="13" fillId="2" borderId="0" xfId="49" applyNumberFormat="1" applyFont="1" applyFill="1" applyBorder="1" applyAlignment="1" applyProtection="1">
      <alignment horizontal="center" vertical="center" wrapText="1"/>
    </xf>
    <xf numFmtId="2" fontId="13" fillId="2" borderId="0" xfId="52" applyNumberFormat="1" applyFont="1" applyFill="1" applyAlignment="1">
      <alignment horizontal="center" vertical="center" wrapText="1"/>
    </xf>
    <xf numFmtId="0" fontId="4" fillId="2" borderId="0" xfId="52" applyFont="1" applyFill="1" applyAlignment="1">
      <alignment horizontal="center" vertical="center" wrapText="1"/>
    </xf>
    <xf numFmtId="0" fontId="8" fillId="2" borderId="0" xfId="52" applyFont="1" applyFill="1" applyAlignment="1" applyProtection="1">
      <alignment horizontal="left" vertical="center"/>
      <protection locked="0"/>
    </xf>
    <xf numFmtId="2" fontId="13" fillId="2" borderId="0" xfId="52" applyNumberFormat="1" applyFont="1" applyFill="1" applyAlignment="1">
      <alignment vertical="center" wrapText="1"/>
    </xf>
    <xf numFmtId="0" fontId="8" fillId="2" borderId="0" xfId="52" applyFont="1" applyFill="1" applyAlignment="1" applyProtection="1">
      <alignment horizontal="left" vertical="center" wrapText="1"/>
      <protection locked="0"/>
    </xf>
    <xf numFmtId="180" fontId="7" fillId="2" borderId="0" xfId="49" applyNumberFormat="1" applyFont="1" applyFill="1" applyBorder="1" applyAlignment="1" applyProtection="1">
      <alignment horizontal="center" vertical="center" wrapText="1"/>
    </xf>
    <xf numFmtId="2" fontId="7" fillId="2" borderId="0" xfId="52" applyNumberFormat="1" applyFont="1" applyFill="1" applyAlignment="1">
      <alignment vertical="center" wrapText="1"/>
    </xf>
    <xf numFmtId="0" fontId="8" fillId="2" borderId="0" xfId="52" applyFont="1" applyFill="1" applyAlignment="1" applyProtection="1">
      <alignment vertical="center" wrapText="1"/>
      <protection locked="0"/>
    </xf>
    <xf numFmtId="0" fontId="8" fillId="2" borderId="16" xfId="52" applyFont="1" applyFill="1" applyBorder="1" applyAlignment="1">
      <alignment horizontal="left" vertical="center"/>
    </xf>
    <xf numFmtId="0" fontId="8" fillId="2" borderId="17" xfId="52" applyFont="1" applyFill="1" applyBorder="1" applyAlignment="1">
      <alignment horizontal="center" vertical="center" wrapText="1"/>
    </xf>
    <xf numFmtId="180" fontId="13" fillId="2" borderId="17" xfId="49" applyNumberFormat="1" applyFont="1" applyFill="1" applyBorder="1" applyAlignment="1" applyProtection="1">
      <alignment horizontal="center" vertical="center" wrapText="1"/>
    </xf>
    <xf numFmtId="2" fontId="13" fillId="2" borderId="17" xfId="52" applyNumberFormat="1" applyFont="1" applyFill="1" applyBorder="1" applyAlignment="1">
      <alignment horizontal="center" vertical="center" wrapText="1"/>
    </xf>
    <xf numFmtId="0" fontId="8" fillId="2" borderId="18" xfId="52" applyFont="1" applyFill="1" applyBorder="1" applyAlignment="1">
      <alignment horizontal="left" vertical="center"/>
    </xf>
    <xf numFmtId="0" fontId="14" fillId="2" borderId="19" xfId="52" applyFont="1" applyFill="1" applyBorder="1" applyAlignment="1">
      <alignment horizontal="left" vertical="center"/>
    </xf>
    <xf numFmtId="0" fontId="14" fillId="2" borderId="11" xfId="52" applyFont="1" applyFill="1" applyBorder="1" applyAlignment="1">
      <alignment vertical="center" wrapText="1"/>
    </xf>
    <xf numFmtId="0" fontId="4" fillId="2" borderId="11" xfId="52" applyFont="1" applyFill="1" applyBorder="1" applyAlignment="1" applyProtection="1">
      <alignment vertical="center" wrapText="1"/>
      <protection locked="0"/>
    </xf>
    <xf numFmtId="0" fontId="14" fillId="2" borderId="20" xfId="52" applyFont="1" applyFill="1" applyBorder="1" applyAlignment="1">
      <alignment vertical="center" wrapText="1"/>
    </xf>
    <xf numFmtId="0" fontId="8" fillId="2" borderId="19" xfId="52" applyFont="1" applyFill="1" applyBorder="1" applyAlignment="1">
      <alignment horizontal="left" vertical="center"/>
    </xf>
    <xf numFmtId="0" fontId="8" fillId="2" borderId="11" xfId="52" applyFont="1" applyFill="1" applyBorder="1" applyAlignment="1">
      <alignment vertical="center" wrapText="1"/>
    </xf>
    <xf numFmtId="0" fontId="8" fillId="2" borderId="20" xfId="52" applyFont="1" applyFill="1" applyBorder="1" applyAlignment="1">
      <alignment vertical="center" wrapText="1"/>
    </xf>
    <xf numFmtId="0" fontId="4" fillId="2" borderId="17" xfId="52" applyFont="1" applyFill="1" applyBorder="1" applyAlignment="1">
      <alignment horizontal="left" vertical="center"/>
    </xf>
    <xf numFmtId="0" fontId="4" fillId="2" borderId="17" xfId="52" applyFont="1" applyFill="1" applyBorder="1" applyAlignment="1">
      <alignment vertical="center" wrapText="1"/>
    </xf>
    <xf numFmtId="10" fontId="7" fillId="2" borderId="17" xfId="54" applyNumberFormat="1" applyFont="1" applyFill="1" applyBorder="1" applyAlignment="1" applyProtection="1">
      <alignment horizontal="center" vertical="center" wrapText="1"/>
    </xf>
    <xf numFmtId="2" fontId="7" fillId="2" borderId="17" xfId="52" applyNumberFormat="1" applyFont="1" applyFill="1" applyBorder="1" applyAlignment="1">
      <alignment horizontal="center" vertical="center" wrapText="1"/>
    </xf>
    <xf numFmtId="0" fontId="4" fillId="2" borderId="17" xfId="52" applyFont="1" applyFill="1" applyBorder="1" applyAlignment="1" applyProtection="1">
      <alignment vertical="center" wrapText="1"/>
      <protection locked="0"/>
    </xf>
    <xf numFmtId="0" fontId="4" fillId="2" borderId="19" xfId="52" applyFont="1" applyFill="1" applyBorder="1" applyAlignment="1">
      <alignment horizontal="left" vertical="center"/>
    </xf>
    <xf numFmtId="0" fontId="4" fillId="2" borderId="20" xfId="52" applyFont="1" applyFill="1" applyBorder="1" applyAlignment="1">
      <alignment vertical="center" wrapText="1"/>
    </xf>
    <xf numFmtId="180" fontId="7" fillId="2" borderId="17" xfId="49" applyNumberFormat="1" applyFont="1" applyFill="1" applyBorder="1" applyAlignment="1" applyProtection="1">
      <alignment horizontal="center" vertical="center" wrapText="1"/>
    </xf>
    <xf numFmtId="2" fontId="7" fillId="4" borderId="17" xfId="52" applyNumberFormat="1" applyFont="1" applyFill="1" applyBorder="1" applyAlignment="1">
      <alignment horizontal="center" vertical="center" wrapText="1"/>
    </xf>
    <xf numFmtId="0" fontId="4" fillId="2" borderId="17" xfId="52" applyFont="1" applyFill="1" applyBorder="1" applyAlignment="1">
      <alignment horizontal="justify" vertical="center" wrapText="1"/>
    </xf>
    <xf numFmtId="178" fontId="7" fillId="2" borderId="17" xfId="49" applyFont="1" applyFill="1" applyBorder="1" applyAlignment="1" applyProtection="1">
      <alignment horizontal="center" vertical="center" wrapText="1"/>
    </xf>
    <xf numFmtId="0" fontId="4" fillId="2" borderId="17" xfId="52" applyFont="1" applyFill="1" applyBorder="1" applyAlignment="1" applyProtection="1">
      <alignment horizontal="left" vertical="center" wrapText="1"/>
      <protection locked="0"/>
    </xf>
    <xf numFmtId="0" fontId="4" fillId="2" borderId="17" xfId="52" applyFont="1" applyFill="1" applyBorder="1" applyAlignment="1" applyProtection="1">
      <alignment horizontal="justify" vertical="center" wrapText="1"/>
      <protection locked="0"/>
    </xf>
    <xf numFmtId="180" fontId="7" fillId="0" borderId="17" xfId="49" applyNumberFormat="1" applyFont="1" applyFill="1" applyBorder="1" applyAlignment="1" applyProtection="1">
      <alignment horizontal="center" vertical="center" wrapText="1"/>
    </xf>
    <xf numFmtId="0" fontId="8" fillId="2" borderId="19" xfId="52" applyFont="1" applyFill="1" applyBorder="1" applyAlignment="1">
      <alignment vertical="center"/>
    </xf>
    <xf numFmtId="2" fontId="13" fillId="4" borderId="17" xfId="52" applyNumberFormat="1" applyFont="1" applyFill="1" applyBorder="1" applyAlignment="1">
      <alignment horizontal="center" vertical="center" wrapText="1"/>
    </xf>
    <xf numFmtId="0" fontId="4" fillId="2" borderId="19" xfId="52" applyFont="1" applyFill="1" applyBorder="1" applyAlignment="1" applyProtection="1">
      <alignment vertical="center" wrapText="1"/>
      <protection locked="0"/>
    </xf>
    <xf numFmtId="0" fontId="4" fillId="2" borderId="11" xfId="52" applyFont="1" applyFill="1" applyBorder="1" applyAlignment="1">
      <alignment vertical="center" wrapText="1"/>
    </xf>
    <xf numFmtId="2" fontId="7" fillId="5" borderId="17" xfId="52" applyNumberFormat="1" applyFont="1" applyFill="1" applyBorder="1" applyAlignment="1">
      <alignment horizontal="center" vertical="center" wrapText="1"/>
    </xf>
    <xf numFmtId="0" fontId="14" fillId="2" borderId="17" xfId="52" applyFont="1" applyFill="1" applyBorder="1" applyAlignment="1">
      <alignment horizontal="left" vertical="center" wrapText="1"/>
    </xf>
    <xf numFmtId="0" fontId="14" fillId="2" borderId="11" xfId="52" applyFont="1" applyFill="1" applyBorder="1" applyAlignment="1">
      <alignment horizontal="left" vertical="center" wrapText="1"/>
    </xf>
    <xf numFmtId="180" fontId="7" fillId="2" borderId="11" xfId="49" applyNumberFormat="1" applyFont="1" applyFill="1" applyBorder="1" applyAlignment="1" applyProtection="1">
      <alignment horizontal="center" vertical="center" wrapText="1"/>
    </xf>
    <xf numFmtId="2" fontId="7" fillId="5" borderId="11" xfId="52" applyNumberFormat="1" applyFont="1" applyFill="1" applyBorder="1" applyAlignment="1">
      <alignment horizontal="center" vertical="center" wrapText="1"/>
    </xf>
    <xf numFmtId="0" fontId="4" fillId="2" borderId="11" xfId="52" applyFont="1" applyFill="1" applyBorder="1" applyAlignment="1" applyProtection="1">
      <alignment horizontal="left" vertical="center" wrapText="1"/>
      <protection locked="0"/>
    </xf>
    <xf numFmtId="0" fontId="4" fillId="2" borderId="17" xfId="52" applyFont="1" applyFill="1" applyBorder="1" applyAlignment="1">
      <alignment horizontal="left" vertical="center" wrapText="1"/>
    </xf>
    <xf numFmtId="0" fontId="4" fillId="2" borderId="20" xfId="52" applyFont="1" applyFill="1" applyBorder="1" applyAlignment="1">
      <alignment horizontal="left" vertical="center" wrapText="1"/>
    </xf>
    <xf numFmtId="0" fontId="4" fillId="2" borderId="17" xfId="52" applyFont="1" applyFill="1" applyBorder="1" applyAlignment="1">
      <alignment horizontal="center" vertical="center" wrapText="1"/>
    </xf>
    <xf numFmtId="0" fontId="4" fillId="6" borderId="17" xfId="52" applyFont="1" applyFill="1" applyBorder="1" applyAlignment="1">
      <alignment horizontal="left" vertical="center"/>
    </xf>
    <xf numFmtId="0" fontId="4" fillId="6" borderId="17" xfId="52" applyFont="1" applyFill="1" applyBorder="1" applyAlignment="1">
      <alignment vertical="center" wrapText="1"/>
    </xf>
    <xf numFmtId="0" fontId="4" fillId="2" borderId="17" xfId="52" applyFont="1" applyFill="1" applyBorder="1" applyAlignment="1" applyProtection="1">
      <alignment horizontal="center" vertical="center" wrapText="1"/>
      <protection locked="0"/>
    </xf>
    <xf numFmtId="179" fontId="8" fillId="2" borderId="19" xfId="50" applyFont="1" applyFill="1" applyBorder="1" applyAlignment="1" applyProtection="1">
      <alignment horizontal="left" vertical="center"/>
    </xf>
    <xf numFmtId="179" fontId="8" fillId="2" borderId="11" xfId="50" applyFont="1" applyFill="1" applyBorder="1" applyAlignment="1" applyProtection="1">
      <alignment vertical="center" wrapText="1"/>
    </xf>
    <xf numFmtId="179" fontId="4" fillId="2" borderId="11" xfId="50" applyFont="1" applyFill="1" applyBorder="1" applyAlignment="1" applyProtection="1">
      <alignment vertical="center" wrapText="1"/>
      <protection locked="0"/>
    </xf>
    <xf numFmtId="179" fontId="8" fillId="2" borderId="20" xfId="50" applyFont="1" applyFill="1" applyBorder="1" applyAlignment="1" applyProtection="1">
      <alignment vertical="center" wrapText="1"/>
    </xf>
    <xf numFmtId="0" fontId="4" fillId="6" borderId="17" xfId="52" applyFont="1" applyFill="1" applyBorder="1" applyAlignment="1">
      <alignment horizontal="left" vertical="center" wrapText="1"/>
    </xf>
    <xf numFmtId="0" fontId="4" fillId="2" borderId="11" xfId="52" applyFont="1" applyFill="1" applyBorder="1" applyAlignment="1">
      <alignment horizontal="left" vertical="center" wrapText="1"/>
    </xf>
    <xf numFmtId="2" fontId="15" fillId="7" borderId="17" xfId="52" applyNumberFormat="1" applyFont="1" applyFill="1" applyBorder="1" applyAlignment="1">
      <alignment horizontal="center" vertical="center" wrapText="1"/>
    </xf>
    <xf numFmtId="0" fontId="8" fillId="2" borderId="0" xfId="52" applyFont="1" applyFill="1" applyAlignment="1">
      <alignment horizontal="right" vertical="center" wrapText="1"/>
    </xf>
    <xf numFmtId="0" fontId="6" fillId="2" borderId="0" xfId="52" applyFont="1" applyFill="1" applyAlignment="1" applyProtection="1">
      <alignment vertical="center"/>
      <protection locked="0"/>
    </xf>
    <xf numFmtId="0" fontId="6" fillId="2" borderId="0" xfId="52" applyFont="1" applyFill="1" applyAlignment="1">
      <alignment horizontal="left" vertical="center" wrapText="1"/>
    </xf>
    <xf numFmtId="0" fontId="6" fillId="2" borderId="0" xfId="52" applyFont="1" applyFill="1" applyAlignment="1">
      <alignment horizontal="left" vertical="center"/>
    </xf>
    <xf numFmtId="180" fontId="16" fillId="2" borderId="0" xfId="49" applyNumberFormat="1" applyFont="1" applyFill="1" applyBorder="1" applyAlignment="1" applyProtection="1">
      <alignment horizontal="center" vertical="center" wrapText="1"/>
    </xf>
    <xf numFmtId="2" fontId="16" fillId="2" borderId="0" xfId="52" applyNumberFormat="1" applyFont="1" applyFill="1" applyAlignment="1">
      <alignment horizontal="left" vertical="center" wrapText="1"/>
    </xf>
    <xf numFmtId="0" fontId="4" fillId="2" borderId="0" xfId="52" applyFont="1" applyFill="1" applyAlignment="1">
      <alignment horizontal="left" vertical="center" wrapText="1"/>
    </xf>
    <xf numFmtId="0" fontId="6" fillId="2" borderId="0" xfId="52" applyFont="1" applyFill="1" applyAlignment="1">
      <alignment vertical="center" wrapText="1"/>
    </xf>
    <xf numFmtId="2" fontId="7" fillId="2" borderId="0" xfId="52" applyNumberFormat="1" applyFont="1" applyFill="1" applyAlignment="1">
      <alignment horizontal="left" vertical="center" wrapText="1"/>
    </xf>
    <xf numFmtId="0" fontId="8" fillId="2" borderId="16" xfId="52" applyFont="1" applyFill="1" applyBorder="1" applyAlignment="1">
      <alignment vertical="center" wrapText="1"/>
    </xf>
    <xf numFmtId="180" fontId="13" fillId="2" borderId="16" xfId="49" applyNumberFormat="1" applyFont="1" applyFill="1" applyBorder="1" applyAlignment="1" applyProtection="1">
      <alignment vertical="center" wrapText="1"/>
    </xf>
    <xf numFmtId="2" fontId="13" fillId="2" borderId="16" xfId="52" applyNumberFormat="1" applyFont="1" applyFill="1" applyBorder="1" applyAlignment="1">
      <alignment vertical="center" wrapText="1"/>
    </xf>
    <xf numFmtId="0" fontId="4" fillId="2" borderId="0" xfId="52" applyFont="1" applyFill="1" applyAlignment="1">
      <alignment vertical="center"/>
    </xf>
    <xf numFmtId="0" fontId="8" fillId="2" borderId="18" xfId="52" applyFont="1" applyFill="1" applyBorder="1" applyAlignment="1">
      <alignment vertical="center" wrapText="1"/>
    </xf>
    <xf numFmtId="180" fontId="13" fillId="2" borderId="18" xfId="49" applyNumberFormat="1" applyFont="1" applyFill="1" applyBorder="1" applyAlignment="1" applyProtection="1">
      <alignment vertical="center" wrapText="1"/>
    </xf>
    <xf numFmtId="2" fontId="13" fillId="2" borderId="18" xfId="52" applyNumberFormat="1" applyFont="1" applyFill="1" applyBorder="1" applyAlignment="1">
      <alignment vertical="center" wrapText="1"/>
    </xf>
    <xf numFmtId="0" fontId="17" fillId="2" borderId="0" xfId="52" applyFont="1" applyFill="1" applyAlignment="1">
      <alignment vertical="center"/>
    </xf>
    <xf numFmtId="0" fontId="4" fillId="2" borderId="0" xfId="52" applyFont="1" applyFill="1" applyAlignment="1">
      <alignment horizontal="center" vertical="center"/>
    </xf>
    <xf numFmtId="2" fontId="7" fillId="2" borderId="17" xfId="52" applyNumberFormat="1" applyFont="1" applyFill="1" applyBorder="1" applyAlignment="1">
      <alignment vertical="center" wrapText="1"/>
    </xf>
    <xf numFmtId="0" fontId="8" fillId="2" borderId="17" xfId="52" applyFont="1" applyFill="1" applyBorder="1" applyAlignment="1">
      <alignment horizontal="right" vertical="center" wrapText="1"/>
    </xf>
    <xf numFmtId="178" fontId="13" fillId="2" borderId="17" xfId="49" applyFont="1" applyFill="1" applyBorder="1" applyAlignment="1" applyProtection="1">
      <alignment horizontal="center" vertical="center" wrapText="1"/>
    </xf>
    <xf numFmtId="2" fontId="13" fillId="2" borderId="17" xfId="52" applyNumberFormat="1" applyFont="1" applyFill="1" applyBorder="1" applyAlignment="1">
      <alignment vertical="center" wrapText="1"/>
    </xf>
    <xf numFmtId="0" fontId="5" fillId="2" borderId="0" xfId="52" applyFont="1" applyFill="1" applyAlignment="1" applyProtection="1">
      <alignment vertical="center" wrapText="1"/>
      <protection locked="0"/>
    </xf>
    <xf numFmtId="0" fontId="5" fillId="2" borderId="0" xfId="52" applyFont="1" applyFill="1" applyAlignment="1" applyProtection="1">
      <alignment horizontal="left" vertical="center"/>
      <protection locked="0"/>
    </xf>
    <xf numFmtId="0" fontId="11" fillId="2" borderId="0" xfId="52" applyFont="1" applyFill="1" applyProtection="1">
      <protection locked="0"/>
    </xf>
    <xf numFmtId="0" fontId="5" fillId="2" borderId="0" xfId="52" applyFont="1" applyFill="1" applyAlignment="1" applyProtection="1">
      <alignment horizontal="left"/>
      <protection locked="0"/>
    </xf>
    <xf numFmtId="0" fontId="5" fillId="2" borderId="0" xfId="52" applyFont="1" applyFill="1" applyProtection="1">
      <protection locked="0"/>
    </xf>
    <xf numFmtId="0" fontId="5" fillId="2" borderId="0" xfId="52" applyFont="1" applyFill="1" applyAlignment="1" applyProtection="1">
      <alignment wrapText="1"/>
      <protection locked="0"/>
    </xf>
    <xf numFmtId="0" fontId="5" fillId="2" borderId="0" xfId="52" applyFont="1" applyFill="1" applyAlignment="1" applyProtection="1">
      <alignment horizontal="center" wrapText="1"/>
      <protection locked="0"/>
    </xf>
    <xf numFmtId="178" fontId="5" fillId="2" borderId="0" xfId="49" applyFont="1" applyFill="1" applyBorder="1" applyAlignment="1" applyProtection="1">
      <alignment wrapText="1"/>
      <protection locked="0"/>
    </xf>
    <xf numFmtId="178" fontId="5" fillId="2" borderId="0" xfId="49" applyFont="1" applyFill="1" applyBorder="1" applyAlignment="1" applyProtection="1">
      <protection locked="0"/>
    </xf>
    <xf numFmtId="0" fontId="5" fillId="2" borderId="0" xfId="52" applyFont="1" applyFill="1"/>
    <xf numFmtId="0" fontId="5" fillId="2" borderId="0" xfId="52" applyFont="1" applyFill="1" applyAlignment="1">
      <alignment wrapText="1"/>
    </xf>
    <xf numFmtId="0" fontId="5" fillId="2" borderId="0" xfId="52" applyFont="1" applyFill="1" applyAlignment="1">
      <alignment horizontal="center" wrapText="1"/>
    </xf>
    <xf numFmtId="0" fontId="11" fillId="2" borderId="0" xfId="52" applyFont="1" applyFill="1"/>
    <xf numFmtId="0" fontId="11" fillId="2" borderId="0" xfId="52" applyFont="1" applyFill="1" applyAlignment="1">
      <alignment wrapText="1"/>
    </xf>
    <xf numFmtId="0" fontId="11" fillId="2" borderId="0" xfId="52" applyFont="1" applyFill="1" applyAlignment="1">
      <alignment horizontal="center" wrapText="1"/>
    </xf>
    <xf numFmtId="181" fontId="5" fillId="2" borderId="0" xfId="52" applyNumberFormat="1" applyFont="1" applyFill="1" applyAlignment="1">
      <alignment vertical="center"/>
    </xf>
    <xf numFmtId="181" fontId="5" fillId="2" borderId="0" xfId="52" applyNumberFormat="1" applyFont="1" applyFill="1" applyAlignment="1">
      <alignment vertical="center" wrapText="1"/>
    </xf>
    <xf numFmtId="181" fontId="5" fillId="2" borderId="8" xfId="52" applyNumberFormat="1" applyFont="1" applyFill="1" applyBorder="1" applyAlignment="1">
      <alignment vertical="center"/>
    </xf>
    <xf numFmtId="181" fontId="5" fillId="2" borderId="0" xfId="52" applyNumberFormat="1" applyFont="1" applyFill="1" applyAlignment="1">
      <alignment horizontal="center" vertical="center" wrapText="1"/>
    </xf>
    <xf numFmtId="181" fontId="5" fillId="2" borderId="8" xfId="52" applyNumberFormat="1" applyFont="1" applyFill="1" applyBorder="1" applyAlignment="1">
      <alignment vertical="center" wrapText="1"/>
    </xf>
    <xf numFmtId="0" fontId="11" fillId="2" borderId="16" xfId="52" applyFont="1" applyFill="1" applyBorder="1" applyAlignment="1">
      <alignment vertical="center" wrapText="1"/>
    </xf>
    <xf numFmtId="0" fontId="11" fillId="5" borderId="17" xfId="52" applyFont="1" applyFill="1" applyBorder="1" applyAlignment="1">
      <alignment horizontal="center" vertical="center" wrapText="1"/>
    </xf>
    <xf numFmtId="0" fontId="11" fillId="8" borderId="17" xfId="52" applyFont="1" applyFill="1" applyBorder="1" applyAlignment="1">
      <alignment horizontal="center" vertical="center" wrapText="1"/>
    </xf>
    <xf numFmtId="0" fontId="11" fillId="9" borderId="17" xfId="52" applyFont="1" applyFill="1" applyBorder="1" applyAlignment="1">
      <alignment horizontal="center" vertical="center" wrapText="1"/>
    </xf>
    <xf numFmtId="0" fontId="11" fillId="2" borderId="18" xfId="52" applyFont="1" applyFill="1" applyBorder="1" applyAlignment="1">
      <alignment vertical="center"/>
    </xf>
    <xf numFmtId="0" fontId="11" fillId="2" borderId="18" xfId="52" applyFont="1" applyFill="1" applyBorder="1" applyAlignment="1">
      <alignment vertical="center" wrapText="1"/>
    </xf>
    <xf numFmtId="0" fontId="11" fillId="5" borderId="17" xfId="52" applyFont="1" applyFill="1" applyBorder="1" applyAlignment="1">
      <alignment horizontal="center" vertical="center"/>
    </xf>
    <xf numFmtId="0" fontId="11" fillId="8" borderId="17" xfId="52" applyFont="1" applyFill="1" applyBorder="1" applyAlignment="1">
      <alignment horizontal="center" vertical="center"/>
    </xf>
    <xf numFmtId="0" fontId="11" fillId="9" borderId="17" xfId="52" applyFont="1" applyFill="1" applyBorder="1" applyAlignment="1">
      <alignment horizontal="center" vertical="center"/>
    </xf>
    <xf numFmtId="0" fontId="18" fillId="2" borderId="19" xfId="52" applyFont="1" applyFill="1" applyBorder="1" applyAlignment="1">
      <alignment vertical="center"/>
    </xf>
    <xf numFmtId="0" fontId="18" fillId="2" borderId="11" xfId="52" applyFont="1" applyFill="1" applyBorder="1" applyAlignment="1">
      <alignment vertical="center" wrapText="1"/>
    </xf>
    <xf numFmtId="0" fontId="18" fillId="2" borderId="11" xfId="52" applyFont="1" applyFill="1" applyBorder="1" applyAlignment="1">
      <alignment vertical="center"/>
    </xf>
    <xf numFmtId="0" fontId="18" fillId="2" borderId="11" xfId="52" applyFont="1" applyFill="1" applyBorder="1" applyAlignment="1">
      <alignment horizontal="center" vertical="center" wrapText="1"/>
    </xf>
    <xf numFmtId="0" fontId="11" fillId="2" borderId="19" xfId="52" applyFont="1" applyFill="1" applyBorder="1" applyAlignment="1">
      <alignment vertical="center"/>
    </xf>
    <xf numFmtId="0" fontId="11" fillId="2" borderId="11" xfId="52" applyFont="1" applyFill="1" applyBorder="1" applyAlignment="1">
      <alignment vertical="center" wrapText="1"/>
    </xf>
    <xf numFmtId="0" fontId="11" fillId="2" borderId="11" xfId="52" applyFont="1" applyFill="1" applyBorder="1" applyAlignment="1">
      <alignment vertical="center"/>
    </xf>
    <xf numFmtId="0" fontId="11" fillId="2" borderId="11" xfId="52" applyFont="1" applyFill="1" applyBorder="1" applyAlignment="1">
      <alignment horizontal="center" vertical="center" wrapText="1"/>
    </xf>
    <xf numFmtId="0" fontId="5" fillId="2" borderId="17" xfId="52" applyFont="1" applyFill="1" applyBorder="1" applyAlignment="1">
      <alignment horizontal="center" vertical="center"/>
    </xf>
    <xf numFmtId="0" fontId="5" fillId="2" borderId="17" xfId="52" applyFont="1" applyFill="1" applyBorder="1" applyAlignment="1">
      <alignment vertical="center" wrapText="1"/>
    </xf>
    <xf numFmtId="0" fontId="5" fillId="2" borderId="17" xfId="52" applyFont="1" applyFill="1" applyBorder="1" applyAlignment="1">
      <alignment horizontal="center" vertical="center" wrapText="1"/>
    </xf>
    <xf numFmtId="0" fontId="19" fillId="2" borderId="17" xfId="52" applyFont="1" applyFill="1" applyBorder="1" applyAlignment="1">
      <alignment horizontal="center" vertical="center"/>
    </xf>
    <xf numFmtId="180" fontId="19" fillId="2" borderId="17" xfId="49" applyNumberFormat="1" applyFont="1" applyFill="1" applyBorder="1" applyAlignment="1" applyProtection="1">
      <alignment horizontal="center" vertical="center" wrapText="1"/>
    </xf>
    <xf numFmtId="10" fontId="5" fillId="2" borderId="17" xfId="52" applyNumberFormat="1" applyFont="1" applyFill="1" applyBorder="1" applyAlignment="1">
      <alignment horizontal="center" vertical="center" wrapText="1"/>
    </xf>
    <xf numFmtId="10" fontId="19" fillId="2" borderId="17" xfId="52" applyNumberFormat="1" applyFont="1" applyFill="1" applyBorder="1" applyAlignment="1">
      <alignment horizontal="center" vertical="center"/>
    </xf>
    <xf numFmtId="0" fontId="5" fillId="2" borderId="19" xfId="52" applyFont="1" applyFill="1" applyBorder="1" applyAlignment="1">
      <alignment horizontal="center" vertical="center"/>
    </xf>
    <xf numFmtId="0" fontId="5" fillId="2" borderId="11" xfId="52" applyFont="1" applyFill="1" applyBorder="1" applyAlignment="1">
      <alignment vertical="center" wrapText="1"/>
    </xf>
    <xf numFmtId="10" fontId="5" fillId="2" borderId="11" xfId="52" applyNumberFormat="1" applyFont="1" applyFill="1" applyBorder="1" applyAlignment="1">
      <alignment horizontal="center" vertical="center" wrapText="1"/>
    </xf>
    <xf numFmtId="10" fontId="11" fillId="2" borderId="11" xfId="52" applyNumberFormat="1" applyFont="1" applyFill="1" applyBorder="1" applyAlignment="1">
      <alignment horizontal="center" vertical="center"/>
    </xf>
    <xf numFmtId="180" fontId="5" fillId="2" borderId="11" xfId="49" applyNumberFormat="1" applyFont="1" applyFill="1" applyBorder="1" applyAlignment="1" applyProtection="1">
      <alignment horizontal="center" vertical="center" wrapText="1"/>
    </xf>
    <xf numFmtId="0" fontId="11" fillId="2" borderId="11" xfId="52" applyFont="1" applyFill="1" applyBorder="1" applyAlignment="1">
      <alignment horizontal="center" vertical="center"/>
    </xf>
    <xf numFmtId="180" fontId="11" fillId="2" borderId="11" xfId="52" applyNumberFormat="1" applyFont="1" applyFill="1" applyBorder="1" applyAlignment="1">
      <alignment horizontal="center" vertical="center" wrapText="1"/>
    </xf>
    <xf numFmtId="180" fontId="11" fillId="2" borderId="11" xfId="52" applyNumberFormat="1" applyFont="1" applyFill="1" applyBorder="1" applyAlignment="1">
      <alignment vertical="center" wrapText="1"/>
    </xf>
    <xf numFmtId="178" fontId="5" fillId="2" borderId="17" xfId="49" applyFont="1" applyFill="1" applyBorder="1" applyAlignment="1" applyProtection="1">
      <alignment horizontal="center" vertical="center" wrapText="1"/>
    </xf>
    <xf numFmtId="10" fontId="5" fillId="2" borderId="17" xfId="52" applyNumberFormat="1" applyFont="1" applyFill="1" applyBorder="1" applyAlignment="1">
      <alignment horizontal="center" vertical="center"/>
    </xf>
    <xf numFmtId="180" fontId="5" fillId="2" borderId="17" xfId="49" applyNumberFormat="1" applyFont="1" applyFill="1" applyBorder="1" applyAlignment="1" applyProtection="1">
      <alignment horizontal="center" vertical="center" wrapText="1"/>
    </xf>
    <xf numFmtId="10" fontId="5" fillId="2" borderId="17" xfId="54" applyNumberFormat="1" applyFont="1" applyFill="1" applyBorder="1" applyAlignment="1" applyProtection="1">
      <alignment horizontal="center" vertical="center"/>
    </xf>
    <xf numFmtId="180" fontId="5" fillId="2" borderId="17" xfId="52" applyNumberFormat="1" applyFont="1" applyFill="1" applyBorder="1" applyAlignment="1">
      <alignment horizontal="center" vertical="center" wrapText="1"/>
    </xf>
    <xf numFmtId="0" fontId="5" fillId="2" borderId="16" xfId="52" applyFont="1" applyFill="1" applyBorder="1" applyAlignment="1">
      <alignment vertical="center" wrapText="1"/>
    </xf>
    <xf numFmtId="0" fontId="5" fillId="2" borderId="21" xfId="52" applyFont="1" applyFill="1" applyBorder="1" applyAlignment="1">
      <alignment vertical="center" wrapText="1"/>
    </xf>
    <xf numFmtId="0" fontId="5" fillId="2" borderId="11" xfId="52" applyFont="1" applyFill="1" applyBorder="1" applyAlignment="1">
      <alignment horizontal="center" vertical="center" wrapText="1"/>
    </xf>
    <xf numFmtId="0" fontId="5" fillId="2" borderId="11" xfId="52" applyFont="1" applyFill="1" applyBorder="1" applyAlignment="1">
      <alignment horizontal="center" vertical="center"/>
    </xf>
    <xf numFmtId="180" fontId="5" fillId="2" borderId="11" xfId="52" applyNumberFormat="1" applyFont="1" applyFill="1" applyBorder="1" applyAlignment="1">
      <alignment horizontal="center" vertical="center" wrapText="1"/>
    </xf>
    <xf numFmtId="0" fontId="5" fillId="2" borderId="17" xfId="52" applyFont="1" applyFill="1" applyBorder="1" applyAlignment="1">
      <alignment horizontal="justify" vertical="center" wrapText="1"/>
    </xf>
    <xf numFmtId="180" fontId="18" fillId="2" borderId="11" xfId="52" applyNumberFormat="1" applyFont="1" applyFill="1" applyBorder="1" applyAlignment="1">
      <alignment horizontal="center" vertical="center" wrapText="1"/>
    </xf>
    <xf numFmtId="180" fontId="18" fillId="2" borderId="11" xfId="52" applyNumberFormat="1" applyFont="1" applyFill="1" applyBorder="1" applyAlignment="1">
      <alignment vertical="center" wrapText="1"/>
    </xf>
    <xf numFmtId="0" fontId="20" fillId="2" borderId="17" xfId="52" applyFont="1" applyFill="1" applyBorder="1" applyAlignment="1">
      <alignment horizontal="center" vertical="center"/>
    </xf>
    <xf numFmtId="0" fontId="5" fillId="2" borderId="19" xfId="52" applyFont="1" applyFill="1" applyBorder="1" applyAlignment="1">
      <alignment horizontal="center" vertical="center" wrapText="1"/>
    </xf>
    <xf numFmtId="0" fontId="5" fillId="6" borderId="17" xfId="52" applyFont="1" applyFill="1" applyBorder="1" applyAlignment="1">
      <alignment horizontal="center" vertical="center"/>
    </xf>
    <xf numFmtId="0" fontId="5" fillId="2" borderId="17" xfId="52" applyFont="1" applyFill="1" applyBorder="1" applyAlignment="1">
      <alignment horizontal="left" vertical="center" wrapText="1"/>
    </xf>
    <xf numFmtId="0" fontId="5" fillId="2" borderId="11" xfId="52" applyFont="1" applyFill="1" applyBorder="1" applyAlignment="1">
      <alignment horizontal="left" vertical="center" wrapText="1"/>
    </xf>
    <xf numFmtId="178" fontId="5" fillId="2" borderId="11" xfId="49" applyFont="1" applyFill="1" applyBorder="1" applyAlignment="1" applyProtection="1">
      <alignment horizontal="center" vertical="center" wrapText="1"/>
    </xf>
    <xf numFmtId="0" fontId="5" fillId="10" borderId="17" xfId="52" applyFont="1" applyFill="1" applyBorder="1" applyAlignment="1">
      <alignment horizontal="center" vertical="center"/>
    </xf>
    <xf numFmtId="178" fontId="5" fillId="2" borderId="0" xfId="49" applyFont="1" applyFill="1" applyBorder="1" applyAlignment="1" applyProtection="1">
      <alignment wrapText="1"/>
    </xf>
    <xf numFmtId="178" fontId="5" fillId="2" borderId="0" xfId="49" applyFont="1" applyFill="1" applyBorder="1" applyAlignment="1" applyProtection="1"/>
    <xf numFmtId="0" fontId="5" fillId="2" borderId="0" xfId="52" applyFont="1" applyFill="1" applyAlignment="1">
      <alignment vertical="center"/>
    </xf>
    <xf numFmtId="0" fontId="11" fillId="11" borderId="17" xfId="52" applyFont="1" applyFill="1" applyBorder="1" applyAlignment="1">
      <alignment horizontal="center" vertical="center" wrapText="1"/>
    </xf>
    <xf numFmtId="0" fontId="11" fillId="11" borderId="17" xfId="52" applyFont="1" applyFill="1" applyBorder="1" applyAlignment="1">
      <alignment horizontal="center" vertical="center"/>
    </xf>
    <xf numFmtId="0" fontId="18" fillId="2" borderId="20" xfId="52" applyFont="1" applyFill="1" applyBorder="1" applyAlignment="1">
      <alignment vertical="center"/>
    </xf>
    <xf numFmtId="0" fontId="11" fillId="2" borderId="20" xfId="52" applyFont="1" applyFill="1" applyBorder="1" applyAlignment="1">
      <alignment vertical="center"/>
    </xf>
    <xf numFmtId="0" fontId="11" fillId="2" borderId="20" xfId="52" applyFont="1" applyFill="1" applyBorder="1" applyAlignment="1">
      <alignment horizontal="center" vertical="center"/>
    </xf>
    <xf numFmtId="0" fontId="5" fillId="2" borderId="20" xfId="52" applyFont="1" applyFill="1" applyBorder="1" applyAlignment="1">
      <alignment horizontal="center" vertical="center"/>
    </xf>
    <xf numFmtId="178" fontId="5" fillId="2" borderId="17" xfId="49" applyFont="1" applyFill="1" applyBorder="1" applyAlignment="1" applyProtection="1">
      <alignment horizontal="center" vertical="center"/>
    </xf>
    <xf numFmtId="9" fontId="20" fillId="2" borderId="17" xfId="52" applyNumberFormat="1" applyFont="1" applyFill="1" applyBorder="1" applyAlignment="1">
      <alignment horizontal="center" vertical="center"/>
    </xf>
    <xf numFmtId="9" fontId="5" fillId="2" borderId="17" xfId="52" applyNumberFormat="1" applyFont="1" applyFill="1" applyBorder="1" applyAlignment="1">
      <alignment horizontal="center" vertical="center"/>
    </xf>
    <xf numFmtId="9" fontId="5" fillId="2" borderId="20" xfId="52" applyNumberFormat="1" applyFont="1" applyFill="1" applyBorder="1" applyAlignment="1">
      <alignment horizontal="center" vertical="center"/>
    </xf>
    <xf numFmtId="0" fontId="11" fillId="2" borderId="17" xfId="52" applyFont="1" applyFill="1" applyBorder="1" applyAlignment="1">
      <alignment horizontal="left" vertical="center"/>
    </xf>
    <xf numFmtId="0" fontId="5" fillId="2" borderId="0" xfId="52" applyFont="1" applyFill="1" applyAlignment="1" applyProtection="1">
      <alignment horizontal="left" vertical="center" wrapText="1"/>
      <protection locked="0"/>
    </xf>
    <xf numFmtId="0" fontId="5" fillId="2" borderId="0" xfId="52" applyFont="1" applyFill="1" applyAlignment="1" applyProtection="1">
      <alignment horizontal="center" vertical="center" wrapText="1"/>
      <protection locked="0"/>
    </xf>
    <xf numFmtId="0" fontId="5" fillId="2" borderId="0" xfId="52" applyFont="1" applyFill="1" applyAlignment="1" applyProtection="1">
      <alignment horizontal="left" wrapText="1"/>
      <protection locked="0"/>
    </xf>
    <xf numFmtId="0" fontId="5" fillId="2" borderId="20" xfId="52" applyFont="1" applyFill="1" applyBorder="1" applyAlignment="1">
      <alignment horizontal="center" vertical="center" wrapText="1"/>
    </xf>
    <xf numFmtId="178" fontId="5" fillId="2" borderId="0" xfId="49" applyFont="1" applyFill="1" applyBorder="1" applyAlignment="1" applyProtection="1">
      <alignment horizontal="left" vertical="center" wrapText="1"/>
      <protection locked="0"/>
    </xf>
    <xf numFmtId="178" fontId="5" fillId="2" borderId="0" xfId="49" applyFont="1" applyFill="1" applyBorder="1" applyAlignment="1" applyProtection="1">
      <alignment horizontal="left" wrapText="1"/>
      <protection locked="0"/>
    </xf>
    <xf numFmtId="178" fontId="5" fillId="2" borderId="0" xfId="49" applyFont="1" applyFill="1" applyBorder="1" applyAlignment="1" applyProtection="1">
      <alignment horizontal="left"/>
      <protection locked="0"/>
    </xf>
    <xf numFmtId="0" fontId="21" fillId="0" borderId="0" xfId="0" applyFont="1" applyProtection="1">
      <protection locked="0"/>
    </xf>
    <xf numFmtId="0" fontId="0" fillId="0" borderId="0" xfId="0" applyAlignment="1">
      <alignment horizontal="center" vertical="center"/>
    </xf>
    <xf numFmtId="0" fontId="21" fillId="0" borderId="0" xfId="0" applyFont="1" applyAlignment="1" applyProtection="1">
      <alignment horizontal="left" vertical="center" indent="1"/>
      <protection locked="0"/>
    </xf>
    <xf numFmtId="0" fontId="0" fillId="0" borderId="0" xfId="0" applyProtection="1">
      <protection locked="0"/>
    </xf>
    <xf numFmtId="0" fontId="0" fillId="0" borderId="0" xfId="0" applyAlignment="1">
      <alignment horizontal="left"/>
    </xf>
    <xf numFmtId="0" fontId="0" fillId="0" borderId="0" xfId="0" applyAlignment="1" applyProtection="1">
      <alignment horizontal="center" vertical="center"/>
      <protection locked="0"/>
    </xf>
    <xf numFmtId="0" fontId="21" fillId="0" borderId="0" xfId="0" applyFont="1"/>
    <xf numFmtId="0" fontId="21" fillId="0" borderId="0" xfId="0" applyFont="1" applyAlignment="1">
      <alignment horizontal="left" vertical="center" indent="1"/>
    </xf>
    <xf numFmtId="0" fontId="21" fillId="0" borderId="22" xfId="0" applyFont="1" applyBorder="1" applyAlignment="1" applyProtection="1">
      <alignment horizontal="center" vertical="center"/>
      <protection locked="0"/>
    </xf>
    <xf numFmtId="0" fontId="22" fillId="0" borderId="0" xfId="0" applyFont="1" applyAlignment="1">
      <alignment wrapText="1"/>
    </xf>
    <xf numFmtId="0" fontId="23" fillId="0" borderId="23" xfId="0" applyFont="1" applyBorder="1" applyAlignment="1" applyProtection="1">
      <alignment horizontal="center" vertical="center"/>
      <protection locked="0"/>
    </xf>
    <xf numFmtId="0" fontId="21" fillId="0" borderId="0" xfId="0" applyFont="1" applyAlignment="1">
      <alignment horizontal="center" vertical="center"/>
    </xf>
    <xf numFmtId="0" fontId="0" fillId="0" borderId="22" xfId="0" applyBorder="1" applyProtection="1">
      <protection locked="0"/>
    </xf>
    <xf numFmtId="0" fontId="21" fillId="0" borderId="0" xfId="0" applyFont="1" applyAlignment="1">
      <alignment horizontal="left" vertical="center" indent="2"/>
    </xf>
    <xf numFmtId="182" fontId="21" fillId="12" borderId="22" xfId="0" applyNumberFormat="1" applyFont="1" applyFill="1" applyBorder="1" applyAlignment="1" applyProtection="1">
      <alignment horizontal="left" vertical="center" indent="1"/>
      <protection locked="0"/>
    </xf>
    <xf numFmtId="182" fontId="0" fillId="12" borderId="22" xfId="0" applyNumberFormat="1" applyFont="1" applyFill="1" applyBorder="1" applyAlignment="1" applyProtection="1">
      <alignment horizontal="left" vertical="center" indent="1"/>
      <protection locked="0"/>
    </xf>
    <xf numFmtId="0" fontId="0" fillId="0" borderId="23" xfId="0" applyBorder="1" applyAlignment="1" applyProtection="1">
      <alignment horizontal="center" vertical="center"/>
      <protection locked="0"/>
    </xf>
    <xf numFmtId="0" fontId="21" fillId="0" borderId="0" xfId="0" applyFont="1" applyAlignment="1">
      <alignment vertical="center"/>
    </xf>
    <xf numFmtId="182" fontId="0" fillId="0" borderId="22" xfId="0" applyNumberForma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13" borderId="0" xfId="0" applyFill="1" applyAlignment="1">
      <alignment horizontal="left"/>
    </xf>
    <xf numFmtId="0" fontId="21" fillId="0" borderId="0" xfId="0" applyFont="1" applyAlignment="1">
      <alignment horizontal="left" indent="1"/>
    </xf>
    <xf numFmtId="0" fontId="0" fillId="0" borderId="22" xfId="0" applyFont="1" applyBorder="1" applyProtection="1">
      <protection locked="0"/>
    </xf>
    <xf numFmtId="0" fontId="0" fillId="0" borderId="0" xfId="0" applyAlignment="1">
      <alignment horizontal="left" vertical="center"/>
    </xf>
    <xf numFmtId="0" fontId="21" fillId="0" borderId="22" xfId="0" applyFont="1" applyBorder="1" applyAlignment="1" applyProtection="1">
      <alignment vertical="center"/>
      <protection locked="0"/>
    </xf>
    <xf numFmtId="182" fontId="0" fillId="14" borderId="22" xfId="0" applyNumberFormat="1" applyFill="1" applyBorder="1" applyAlignment="1" applyProtection="1">
      <alignment horizontal="center"/>
      <protection locked="0"/>
    </xf>
    <xf numFmtId="0" fontId="0" fillId="0" borderId="22" xfId="0" applyFont="1" applyBorder="1" applyAlignment="1" applyProtection="1">
      <alignment vertical="center"/>
      <protection locked="0"/>
    </xf>
    <xf numFmtId="183" fontId="0" fillId="0" borderId="22" xfId="0" applyNumberFormat="1" applyBorder="1" applyProtection="1">
      <protection locked="0"/>
    </xf>
    <xf numFmtId="0" fontId="0" fillId="14" borderId="22" xfId="0" applyFont="1" applyFill="1" applyBorder="1" applyProtection="1">
      <protection locked="0"/>
    </xf>
    <xf numFmtId="182" fontId="21" fillId="14" borderId="22" xfId="0" applyNumberFormat="1" applyFont="1" applyFill="1" applyBorder="1" applyAlignment="1" applyProtection="1">
      <alignment horizontal="center" vertical="center"/>
      <protection locked="0"/>
    </xf>
    <xf numFmtId="182" fontId="0" fillId="0" borderId="22" xfId="0" applyNumberFormat="1" applyFont="1" applyBorder="1" applyAlignment="1" applyProtection="1">
      <alignment horizontal="center" vertical="center"/>
      <protection locked="0"/>
    </xf>
    <xf numFmtId="0" fontId="24" fillId="12" borderId="22" xfId="0" applyFont="1" applyFill="1" applyBorder="1" applyProtection="1">
      <protection locked="0"/>
    </xf>
    <xf numFmtId="0" fontId="0" fillId="0" borderId="0" xfId="0" applyAlignment="1" applyProtection="1">
      <alignment horizontal="left" vertical="center" indent="1"/>
      <protection locked="0"/>
    </xf>
    <xf numFmtId="0" fontId="21" fillId="0" borderId="0" xfId="0" applyFont="1" applyAlignment="1">
      <alignment horizontal="left" vertical="center"/>
    </xf>
    <xf numFmtId="0" fontId="0" fillId="0" borderId="0" xfId="0" applyAlignment="1">
      <alignment horizontal="left" indent="2"/>
    </xf>
    <xf numFmtId="184" fontId="0" fillId="0" borderId="22" xfId="0" applyNumberFormat="1" applyFont="1" applyBorder="1" applyAlignment="1" applyProtection="1">
      <alignment horizontal="center" vertical="center"/>
      <protection locked="0"/>
    </xf>
    <xf numFmtId="182" fontId="0" fillId="0" borderId="22" xfId="0" applyNumberFormat="1" applyBorder="1" applyAlignment="1" applyProtection="1">
      <alignment horizontal="center"/>
      <protection locked="0"/>
    </xf>
    <xf numFmtId="2" fontId="0" fillId="13" borderId="0" xfId="0" applyNumberFormat="1" applyFill="1" applyAlignment="1">
      <alignment horizontal="left"/>
    </xf>
    <xf numFmtId="2" fontId="0" fillId="0" borderId="0" xfId="0" applyNumberFormat="1"/>
    <xf numFmtId="58" fontId="0" fillId="13" borderId="0" xfId="0" applyNumberFormat="1" applyFill="1" applyAlignment="1">
      <alignment horizontal="left"/>
    </xf>
    <xf numFmtId="0" fontId="25" fillId="0" borderId="23" xfId="0" applyFont="1" applyBorder="1" applyAlignment="1" applyProtection="1">
      <alignment horizontal="center" vertical="center"/>
      <protection locked="0"/>
    </xf>
    <xf numFmtId="0" fontId="21" fillId="0" borderId="0" xfId="0" applyFont="1" applyAlignment="1">
      <alignment horizontal="left" indent="2"/>
    </xf>
    <xf numFmtId="0" fontId="0" fillId="0" borderId="0" xfId="0" applyAlignment="1" applyProtection="1">
      <alignment horizontal="left" vertical="center"/>
      <protection locked="0"/>
    </xf>
    <xf numFmtId="0" fontId="26" fillId="0" borderId="22" xfId="0" applyFont="1" applyBorder="1" applyProtection="1">
      <protection locked="0"/>
    </xf>
    <xf numFmtId="0" fontId="21" fillId="0" borderId="0" xfId="0" applyFont="1" applyAlignment="1">
      <alignment horizontal="left" vertical="center" indent="3"/>
    </xf>
    <xf numFmtId="0" fontId="0" fillId="0" borderId="22" xfId="0" applyBorder="1" applyAlignment="1" applyProtection="1">
      <alignment horizontal="center"/>
      <protection locked="0"/>
    </xf>
    <xf numFmtId="0" fontId="21" fillId="0" borderId="0" xfId="0" applyFont="1" applyAlignment="1">
      <alignment horizontal="left"/>
    </xf>
    <xf numFmtId="0" fontId="21" fillId="0" borderId="23" xfId="0" applyFont="1" applyBorder="1" applyAlignment="1" applyProtection="1">
      <alignment horizontal="center" vertical="center"/>
      <protection locked="0"/>
    </xf>
    <xf numFmtId="0" fontId="21" fillId="0" borderId="8" xfId="0" applyFont="1" applyBorder="1" applyAlignment="1" applyProtection="1">
      <alignment horizontal="left" vertical="center" indent="1"/>
      <protection locked="0"/>
    </xf>
    <xf numFmtId="0" fontId="0" fillId="12" borderId="22" xfId="0" applyFill="1" applyBorder="1" applyProtection="1">
      <protection locked="0"/>
    </xf>
    <xf numFmtId="0" fontId="27" fillId="0" borderId="0" xfId="0" applyFont="1"/>
    <xf numFmtId="0" fontId="28" fillId="2" borderId="0" xfId="51" applyFill="1"/>
    <xf numFmtId="0" fontId="28" fillId="2" borderId="17" xfId="51" applyFill="1" applyBorder="1"/>
    <xf numFmtId="10" fontId="28" fillId="2" borderId="17" xfId="51" applyNumberFormat="1" applyFill="1" applyBorder="1" applyAlignment="1">
      <alignment horizontal="center" vertical="center"/>
    </xf>
    <xf numFmtId="2" fontId="28" fillId="2" borderId="17" xfId="51" applyNumberFormat="1" applyFill="1" applyBorder="1" applyAlignment="1">
      <alignment horizontal="center" vertical="center"/>
    </xf>
    <xf numFmtId="0" fontId="7" fillId="2" borderId="0" xfId="51" applyFont="1" applyFill="1" applyProtection="1">
      <protection hidden="1"/>
    </xf>
    <xf numFmtId="0" fontId="7" fillId="2" borderId="0" xfId="51" applyFont="1" applyFill="1" applyAlignment="1" applyProtection="1">
      <alignment vertical="center"/>
      <protection locked="0"/>
    </xf>
    <xf numFmtId="0" fontId="7" fillId="2" borderId="0" xfId="51" applyFont="1" applyFill="1" applyProtection="1">
      <protection locked="0"/>
    </xf>
    <xf numFmtId="2" fontId="7" fillId="2" borderId="0" xfId="51" applyNumberFormat="1" applyFont="1" applyFill="1" applyProtection="1">
      <protection locked="0"/>
    </xf>
    <xf numFmtId="0" fontId="29" fillId="2" borderId="0" xfId="51" applyFont="1" applyFill="1" applyAlignment="1" applyProtection="1">
      <alignment horizontal="center"/>
      <protection hidden="1"/>
    </xf>
    <xf numFmtId="0" fontId="30" fillId="2" borderId="0" xfId="51" applyFont="1" applyFill="1" applyProtection="1">
      <protection hidden="1"/>
    </xf>
    <xf numFmtId="0" fontId="31" fillId="2" borderId="0" xfId="52" applyFont="1" applyFill="1" applyAlignment="1" applyProtection="1">
      <alignment horizontal="left" vertical="center" wrapText="1"/>
      <protection locked="0"/>
    </xf>
    <xf numFmtId="0" fontId="13" fillId="2" borderId="0" xfId="51" applyFont="1" applyFill="1" applyProtection="1">
      <protection locked="0"/>
    </xf>
    <xf numFmtId="2" fontId="13" fillId="2" borderId="0" xfId="51" applyNumberFormat="1" applyFont="1" applyFill="1" applyProtection="1">
      <protection locked="0"/>
    </xf>
    <xf numFmtId="0" fontId="7" fillId="2" borderId="0" xfId="51" applyFont="1" applyFill="1"/>
    <xf numFmtId="2" fontId="7" fillId="2" borderId="0" xfId="51" applyNumberFormat="1" applyFont="1" applyFill="1"/>
    <xf numFmtId="0" fontId="13" fillId="2" borderId="0" xfId="51" applyFont="1" applyFill="1"/>
    <xf numFmtId="2" fontId="13" fillId="2" borderId="0" xfId="51" applyNumberFormat="1" applyFont="1" applyFill="1"/>
    <xf numFmtId="0" fontId="13" fillId="2" borderId="23" xfId="51" applyFont="1" applyFill="1" applyBorder="1" applyAlignment="1" applyProtection="1">
      <alignment horizontal="center" vertical="center"/>
      <protection hidden="1"/>
    </xf>
    <xf numFmtId="0" fontId="13" fillId="2" borderId="23" xfId="51" applyFont="1" applyFill="1" applyBorder="1" applyAlignment="1" applyProtection="1">
      <alignment horizontal="center" vertical="center" wrapText="1"/>
      <protection hidden="1"/>
    </xf>
    <xf numFmtId="2" fontId="13" fillId="2" borderId="23" xfId="51" applyNumberFormat="1" applyFont="1" applyFill="1" applyBorder="1" applyAlignment="1" applyProtection="1">
      <alignment horizontal="center" vertical="center" wrapText="1"/>
      <protection hidden="1"/>
    </xf>
    <xf numFmtId="0" fontId="32" fillId="2" borderId="25" xfId="51" applyFont="1" applyFill="1" applyBorder="1" applyAlignment="1" applyProtection="1">
      <alignment horizontal="center"/>
      <protection hidden="1"/>
    </xf>
    <xf numFmtId="2" fontId="32" fillId="2" borderId="25" xfId="51" applyNumberFormat="1" applyFont="1" applyFill="1" applyBorder="1" applyAlignment="1" applyProtection="1">
      <alignment horizontal="center"/>
      <protection hidden="1"/>
    </xf>
    <xf numFmtId="0" fontId="13" fillId="2" borderId="25" xfId="51" applyFont="1" applyFill="1" applyBorder="1" applyProtection="1">
      <protection hidden="1"/>
    </xf>
    <xf numFmtId="0" fontId="13" fillId="15" borderId="25" xfId="51" applyFont="1" applyFill="1" applyBorder="1" applyProtection="1">
      <protection hidden="1"/>
    </xf>
    <xf numFmtId="0" fontId="7" fillId="15" borderId="26" xfId="51" applyFont="1" applyFill="1" applyBorder="1" applyProtection="1">
      <protection hidden="1"/>
    </xf>
    <xf numFmtId="2" fontId="7" fillId="15" borderId="26" xfId="51" applyNumberFormat="1" applyFont="1" applyFill="1" applyBorder="1" applyProtection="1">
      <protection hidden="1"/>
    </xf>
    <xf numFmtId="0" fontId="7" fillId="2" borderId="25" xfId="51" applyFont="1" applyFill="1" applyBorder="1" applyProtection="1">
      <protection hidden="1"/>
    </xf>
    <xf numFmtId="176" fontId="33" fillId="0" borderId="27" xfId="1" applyFont="1" applyBorder="1" applyAlignment="1" applyProtection="1">
      <alignment horizontal="center"/>
      <protection locked="0"/>
    </xf>
    <xf numFmtId="3" fontId="34" fillId="12" borderId="28" xfId="52" applyNumberFormat="1" applyFont="1" applyFill="1" applyBorder="1" applyAlignment="1" applyProtection="1">
      <alignment horizontal="center"/>
      <protection locked="0"/>
    </xf>
    <xf numFmtId="3" fontId="34" fillId="12" borderId="26" xfId="52" applyNumberFormat="1" applyFont="1" applyFill="1" applyBorder="1" applyAlignment="1" applyProtection="1">
      <alignment horizontal="center"/>
      <protection locked="0"/>
    </xf>
    <xf numFmtId="4" fontId="34" fillId="12" borderId="29" xfId="52" applyNumberFormat="1" applyFont="1" applyFill="1" applyBorder="1" applyAlignment="1" applyProtection="1">
      <alignment horizontal="center"/>
      <protection locked="0"/>
    </xf>
    <xf numFmtId="176" fontId="33" fillId="0" borderId="30" xfId="1" applyFont="1" applyBorder="1" applyAlignment="1" applyProtection="1">
      <alignment horizontal="center"/>
      <protection locked="0"/>
    </xf>
    <xf numFmtId="0" fontId="7" fillId="2" borderId="31" xfId="51" applyFont="1" applyFill="1" applyBorder="1" applyProtection="1">
      <protection hidden="1"/>
    </xf>
    <xf numFmtId="4" fontId="35" fillId="2" borderId="29" xfId="52" applyNumberFormat="1" applyFont="1" applyFill="1" applyBorder="1" applyAlignment="1" applyProtection="1">
      <alignment horizontal="center"/>
      <protection locked="0"/>
    </xf>
    <xf numFmtId="3" fontId="36" fillId="2" borderId="26" xfId="52" applyNumberFormat="1" applyFont="1" applyFill="1" applyBorder="1" applyAlignment="1" applyProtection="1">
      <alignment horizontal="center"/>
      <protection locked="0"/>
    </xf>
    <xf numFmtId="0" fontId="13" fillId="2" borderId="29" xfId="51" applyFont="1" applyFill="1" applyBorder="1" applyProtection="1">
      <protection hidden="1"/>
    </xf>
    <xf numFmtId="4" fontId="13" fillId="2" borderId="29" xfId="51" applyNumberFormat="1" applyFont="1" applyFill="1" applyBorder="1" applyAlignment="1" applyProtection="1">
      <alignment horizontal="center"/>
      <protection hidden="1"/>
    </xf>
    <xf numFmtId="3" fontId="13" fillId="2" borderId="26" xfId="51" applyNumberFormat="1" applyFont="1" applyFill="1" applyBorder="1" applyAlignment="1" applyProtection="1">
      <alignment horizontal="center"/>
      <protection hidden="1"/>
    </xf>
    <xf numFmtId="0" fontId="13" fillId="2" borderId="23" xfId="51" applyFont="1" applyFill="1" applyBorder="1" applyProtection="1">
      <protection hidden="1"/>
    </xf>
    <xf numFmtId="0" fontId="13" fillId="15" borderId="23" xfId="51" applyFont="1" applyFill="1" applyBorder="1" applyProtection="1">
      <protection hidden="1"/>
    </xf>
    <xf numFmtId="3" fontId="7" fillId="15" borderId="29" xfId="51" applyNumberFormat="1" applyFont="1" applyFill="1" applyBorder="1" applyProtection="1">
      <protection hidden="1"/>
    </xf>
    <xf numFmtId="2" fontId="7" fillId="15" borderId="29" xfId="51" applyNumberFormat="1" applyFont="1" applyFill="1" applyBorder="1" applyProtection="1">
      <protection hidden="1"/>
    </xf>
    <xf numFmtId="4" fontId="13" fillId="0" borderId="29" xfId="52" applyNumberFormat="1" applyFont="1" applyBorder="1" applyAlignment="1" applyProtection="1">
      <alignment horizontal="center"/>
      <protection locked="0"/>
    </xf>
    <xf numFmtId="3" fontId="7" fillId="0" borderId="29" xfId="52" applyNumberFormat="1" applyFont="1" applyBorder="1" applyAlignment="1" applyProtection="1">
      <alignment horizontal="center"/>
      <protection locked="0"/>
    </xf>
    <xf numFmtId="3" fontId="7" fillId="15" borderId="26" xfId="51" applyNumberFormat="1" applyFont="1" applyFill="1" applyBorder="1" applyAlignment="1" applyProtection="1">
      <alignment horizontal="center"/>
      <protection hidden="1"/>
    </xf>
    <xf numFmtId="185" fontId="37" fillId="0" borderId="2" xfId="0" applyNumberFormat="1" applyFont="1" applyBorder="1" applyProtection="1">
      <protection locked="0"/>
    </xf>
    <xf numFmtId="3" fontId="33" fillId="0" borderId="32" xfId="52" applyNumberFormat="1" applyFont="1" applyBorder="1" applyAlignment="1" applyProtection="1">
      <alignment horizontal="center"/>
      <protection locked="0"/>
    </xf>
    <xf numFmtId="3" fontId="33" fillId="0" borderId="33" xfId="52" applyNumberFormat="1" applyFont="1" applyBorder="1" applyAlignment="1" applyProtection="1">
      <alignment horizontal="center"/>
      <protection locked="0"/>
    </xf>
    <xf numFmtId="4" fontId="33" fillId="0" borderId="34" xfId="52" applyNumberFormat="1" applyFont="1" applyBorder="1" applyAlignment="1" applyProtection="1">
      <alignment horizontal="right"/>
      <protection locked="0"/>
    </xf>
    <xf numFmtId="3" fontId="7" fillId="15" borderId="28" xfId="51" applyNumberFormat="1" applyFont="1" applyFill="1" applyBorder="1" applyAlignment="1" applyProtection="1">
      <alignment horizontal="center"/>
      <protection hidden="1"/>
    </xf>
    <xf numFmtId="176" fontId="33" fillId="0" borderId="35" xfId="1" applyFont="1" applyBorder="1" applyAlignment="1" applyProtection="1">
      <alignment horizontal="right" vertical="center"/>
      <protection locked="0"/>
    </xf>
    <xf numFmtId="3" fontId="33" fillId="0" borderId="26" xfId="52" applyNumberFormat="1" applyFont="1" applyBorder="1" applyAlignment="1" applyProtection="1">
      <alignment horizontal="center"/>
      <protection locked="0"/>
    </xf>
    <xf numFmtId="4" fontId="33" fillId="0" borderId="36" xfId="52" applyNumberFormat="1" applyFont="1" applyBorder="1" applyAlignment="1" applyProtection="1">
      <alignment horizontal="right"/>
      <protection locked="0"/>
    </xf>
    <xf numFmtId="4" fontId="33" fillId="0" borderId="2" xfId="52" applyNumberFormat="1" applyFont="1" applyBorder="1" applyAlignment="1" applyProtection="1">
      <alignment horizontal="right"/>
      <protection locked="0"/>
    </xf>
    <xf numFmtId="176" fontId="33" fillId="12" borderId="37" xfId="1" applyFont="1" applyFill="1" applyBorder="1" applyAlignment="1" applyProtection="1">
      <alignment horizontal="right" vertical="center"/>
      <protection locked="0"/>
    </xf>
    <xf numFmtId="3" fontId="33" fillId="12" borderId="26" xfId="52" applyNumberFormat="1" applyFont="1" applyFill="1" applyBorder="1" applyAlignment="1" applyProtection="1">
      <alignment horizontal="center"/>
      <protection locked="0"/>
    </xf>
    <xf numFmtId="3" fontId="7" fillId="15" borderId="28" xfId="51" applyNumberFormat="1" applyFont="1" applyFill="1" applyBorder="1" applyProtection="1">
      <protection hidden="1"/>
    </xf>
    <xf numFmtId="3" fontId="7" fillId="15" borderId="26" xfId="51" applyNumberFormat="1" applyFont="1" applyFill="1" applyBorder="1" applyProtection="1">
      <protection hidden="1"/>
    </xf>
    <xf numFmtId="4" fontId="38" fillId="12" borderId="38" xfId="52" applyNumberFormat="1" applyFont="1" applyFill="1" applyBorder="1" applyAlignment="1" applyProtection="1">
      <alignment horizontal="right"/>
      <protection locked="0"/>
    </xf>
    <xf numFmtId="3" fontId="38" fillId="12" borderId="26" xfId="52" applyNumberFormat="1" applyFont="1" applyFill="1" applyBorder="1" applyAlignment="1" applyProtection="1">
      <alignment horizontal="center"/>
      <protection locked="0"/>
    </xf>
    <xf numFmtId="4" fontId="38" fillId="12" borderId="2" xfId="52" applyNumberFormat="1" applyFont="1" applyFill="1" applyBorder="1" applyAlignment="1" applyProtection="1">
      <alignment horizontal="right"/>
      <protection locked="0"/>
    </xf>
    <xf numFmtId="4" fontId="38" fillId="12" borderId="39" xfId="52" applyNumberFormat="1" applyFont="1" applyFill="1" applyBorder="1" applyAlignment="1" applyProtection="1">
      <alignment horizontal="right"/>
      <protection locked="0"/>
    </xf>
    <xf numFmtId="4" fontId="33" fillId="12" borderId="38" xfId="52" applyNumberFormat="1" applyFont="1" applyFill="1" applyBorder="1" applyAlignment="1" applyProtection="1">
      <alignment horizontal="right"/>
      <protection locked="0"/>
    </xf>
    <xf numFmtId="4" fontId="33" fillId="12" borderId="36" xfId="52" applyNumberFormat="1" applyFont="1" applyFill="1" applyBorder="1" applyAlignment="1" applyProtection="1">
      <alignment horizontal="right"/>
      <protection locked="0"/>
    </xf>
    <xf numFmtId="4" fontId="38" fillId="12" borderId="36" xfId="52" applyNumberFormat="1" applyFont="1" applyFill="1" applyBorder="1" applyAlignment="1" applyProtection="1">
      <alignment horizontal="right"/>
      <protection locked="0"/>
    </xf>
    <xf numFmtId="4" fontId="33" fillId="12" borderId="40" xfId="52" applyNumberFormat="1" applyFont="1" applyFill="1" applyBorder="1" applyAlignment="1" applyProtection="1">
      <alignment horizontal="right"/>
      <protection locked="0"/>
    </xf>
    <xf numFmtId="185" fontId="37" fillId="0" borderId="35" xfId="0" applyNumberFormat="1" applyFont="1" applyFill="1" applyBorder="1" applyAlignment="1" applyProtection="1">
      <protection locked="0"/>
    </xf>
    <xf numFmtId="185" fontId="37" fillId="0" borderId="2" xfId="0" applyNumberFormat="1" applyFont="1" applyFill="1" applyBorder="1" applyAlignment="1" applyProtection="1">
      <protection locked="0"/>
    </xf>
    <xf numFmtId="185" fontId="37" fillId="0" borderId="41" xfId="0" applyNumberFormat="1" applyFont="1" applyFill="1" applyBorder="1" applyAlignment="1" applyProtection="1">
      <protection locked="0"/>
    </xf>
    <xf numFmtId="3" fontId="33" fillId="0" borderId="42" xfId="52" applyNumberFormat="1" applyFont="1" applyBorder="1" applyAlignment="1" applyProtection="1">
      <alignment horizontal="center"/>
      <protection locked="0"/>
    </xf>
    <xf numFmtId="185" fontId="37" fillId="0" borderId="0" xfId="0" applyNumberFormat="1" applyFont="1" applyFill="1" applyAlignment="1" applyProtection="1">
      <protection locked="0"/>
    </xf>
    <xf numFmtId="0" fontId="37" fillId="0" borderId="40" xfId="0" applyNumberFormat="1" applyFont="1" applyFill="1" applyBorder="1" applyAlignment="1" applyProtection="1">
      <alignment horizontal="center"/>
      <protection locked="0"/>
    </xf>
    <xf numFmtId="3" fontId="33" fillId="0" borderId="43" xfId="52" applyNumberFormat="1" applyFont="1" applyBorder="1" applyAlignment="1" applyProtection="1">
      <alignment horizontal="center"/>
      <protection locked="0"/>
    </xf>
    <xf numFmtId="0" fontId="13" fillId="2" borderId="26" xfId="51" applyFont="1" applyFill="1" applyBorder="1" applyProtection="1">
      <protection hidden="1"/>
    </xf>
    <xf numFmtId="4" fontId="13" fillId="2" borderId="31" xfId="51" applyNumberFormat="1" applyFont="1" applyFill="1" applyBorder="1" applyAlignment="1" applyProtection="1">
      <alignment horizontal="center"/>
      <protection hidden="1"/>
    </xf>
    <xf numFmtId="3" fontId="13" fillId="2" borderId="25" xfId="51" applyNumberFormat="1" applyFont="1" applyFill="1" applyBorder="1" applyAlignment="1" applyProtection="1">
      <alignment horizontal="center"/>
      <protection hidden="1"/>
    </xf>
    <xf numFmtId="3" fontId="13" fillId="15" borderId="23" xfId="51" applyNumberFormat="1" applyFont="1" applyFill="1" applyBorder="1" applyProtection="1">
      <protection hidden="1"/>
    </xf>
    <xf numFmtId="4" fontId="13" fillId="2" borderId="29" xfId="52" applyNumberFormat="1" applyFont="1" applyFill="1" applyBorder="1" applyAlignment="1" applyProtection="1">
      <alignment horizontal="center"/>
      <protection locked="0"/>
    </xf>
    <xf numFmtId="3" fontId="7" fillId="2" borderId="26" xfId="52" applyNumberFormat="1" applyFont="1" applyFill="1" applyBorder="1" applyAlignment="1" applyProtection="1">
      <alignment horizontal="center"/>
      <protection locked="0"/>
    </xf>
    <xf numFmtId="3" fontId="13" fillId="2" borderId="29" xfId="52" applyNumberFormat="1" applyFont="1" applyFill="1" applyBorder="1" applyAlignment="1" applyProtection="1">
      <alignment horizontal="center"/>
      <protection locked="0"/>
    </xf>
    <xf numFmtId="0" fontId="13" fillId="2" borderId="25" xfId="51" applyFont="1" applyFill="1" applyBorder="1" applyAlignment="1" applyProtection="1">
      <alignment horizontal="center"/>
      <protection hidden="1"/>
    </xf>
    <xf numFmtId="4" fontId="13" fillId="2" borderId="23" xfId="51" applyNumberFormat="1" applyFont="1" applyFill="1" applyBorder="1" applyAlignment="1" applyProtection="1">
      <alignment horizontal="center"/>
      <protection hidden="1"/>
    </xf>
    <xf numFmtId="0" fontId="7" fillId="2" borderId="0" xfId="51" applyFont="1" applyFill="1" applyAlignment="1" applyProtection="1">
      <alignment wrapText="1"/>
      <protection hidden="1"/>
    </xf>
    <xf numFmtId="2" fontId="7" fillId="2" borderId="0" xfId="51" applyNumberFormat="1" applyFont="1" applyFill="1" applyAlignment="1" applyProtection="1">
      <alignment wrapText="1"/>
      <protection hidden="1"/>
    </xf>
    <xf numFmtId="0" fontId="13" fillId="2" borderId="0" xfId="51" applyFont="1" applyFill="1" applyProtection="1">
      <protection hidden="1"/>
    </xf>
    <xf numFmtId="0" fontId="28" fillId="2" borderId="0" xfId="51" applyFill="1" applyProtection="1">
      <protection hidden="1"/>
    </xf>
    <xf numFmtId="2" fontId="13" fillId="2" borderId="0" xfId="51" applyNumberFormat="1" applyFont="1" applyFill="1" applyProtection="1">
      <protection hidden="1"/>
    </xf>
    <xf numFmtId="2" fontId="28" fillId="2" borderId="0" xfId="51" applyNumberFormat="1" applyFill="1" applyProtection="1">
      <protection hidden="1"/>
    </xf>
    <xf numFmtId="0" fontId="10" fillId="2" borderId="0" xfId="51" applyFont="1" applyFill="1"/>
    <xf numFmtId="2" fontId="10" fillId="2" borderId="0" xfId="51" applyNumberFormat="1" applyFont="1" applyFill="1"/>
    <xf numFmtId="2" fontId="28" fillId="2" borderId="0" xfId="51" applyNumberFormat="1" applyFill="1"/>
    <xf numFmtId="0" fontId="7" fillId="2" borderId="0" xfId="51" applyFont="1" applyFill="1" applyAlignment="1">
      <alignment horizontal="center"/>
    </xf>
    <xf numFmtId="0" fontId="39" fillId="2" borderId="22" xfId="51" applyFont="1" applyFill="1" applyBorder="1" applyAlignment="1" applyProtection="1">
      <alignment horizontal="center" vertical="center"/>
      <protection locked="0"/>
    </xf>
    <xf numFmtId="0" fontId="10" fillId="2" borderId="22" xfId="51" applyFont="1" applyFill="1" applyBorder="1" applyProtection="1">
      <protection locked="0"/>
    </xf>
    <xf numFmtId="0" fontId="7" fillId="2" borderId="22" xfId="51" applyFont="1" applyFill="1" applyBorder="1" applyProtection="1">
      <protection locked="0"/>
    </xf>
    <xf numFmtId="0" fontId="10" fillId="2" borderId="0" xfId="51" applyFont="1" applyFill="1" applyAlignment="1" applyProtection="1">
      <alignment horizontal="center" vertical="center"/>
      <protection locked="0"/>
    </xf>
    <xf numFmtId="0" fontId="21" fillId="2" borderId="0" xfId="51" applyFont="1" applyFill="1" applyAlignment="1" applyProtection="1">
      <alignment horizontal="center" vertical="center"/>
      <protection locked="0"/>
    </xf>
    <xf numFmtId="58" fontId="7" fillId="2" borderId="0" xfId="51" applyNumberFormat="1" applyFont="1" applyFill="1" applyProtection="1">
      <protection locked="0"/>
    </xf>
    <xf numFmtId="0" fontId="13" fillId="2" borderId="0" xfId="51" applyFont="1" applyFill="1" applyAlignment="1" applyProtection="1">
      <alignment horizontal="left"/>
      <protection locked="0"/>
    </xf>
    <xf numFmtId="0" fontId="40" fillId="2" borderId="0" xfId="51" applyFont="1" applyFill="1" applyAlignment="1" applyProtection="1">
      <alignment horizontal="left"/>
      <protection locked="0"/>
    </xf>
    <xf numFmtId="0" fontId="32" fillId="2" borderId="44" xfId="51" applyFont="1" applyFill="1" applyBorder="1" applyAlignment="1" applyProtection="1">
      <alignment horizontal="center"/>
      <protection hidden="1"/>
    </xf>
    <xf numFmtId="0" fontId="7" fillId="15" borderId="23" xfId="51" applyFont="1" applyFill="1" applyBorder="1" applyProtection="1">
      <protection hidden="1"/>
    </xf>
    <xf numFmtId="0" fontId="7" fillId="15" borderId="44" xfId="51" applyFont="1" applyFill="1" applyBorder="1" applyProtection="1">
      <protection hidden="1"/>
    </xf>
    <xf numFmtId="3" fontId="34" fillId="12" borderId="23" xfId="52" applyNumberFormat="1" applyFont="1" applyFill="1" applyBorder="1" applyAlignment="1" applyProtection="1">
      <alignment horizontal="center"/>
      <protection locked="0"/>
    </xf>
    <xf numFmtId="0" fontId="36" fillId="3" borderId="25" xfId="51" applyFont="1" applyFill="1" applyBorder="1" applyProtection="1">
      <protection locked="0" hidden="1"/>
    </xf>
    <xf numFmtId="3" fontId="36" fillId="12" borderId="44" xfId="52" applyNumberFormat="1" applyFont="1" applyFill="1" applyBorder="1" applyAlignment="1" applyProtection="1">
      <alignment horizontal="center"/>
      <protection locked="0"/>
    </xf>
    <xf numFmtId="0" fontId="34" fillId="3" borderId="25" xfId="51" applyFont="1" applyFill="1" applyBorder="1" applyProtection="1">
      <protection locked="0" hidden="1"/>
    </xf>
    <xf numFmtId="3" fontId="34" fillId="3" borderId="44" xfId="52" applyNumberFormat="1" applyFont="1" applyFill="1" applyBorder="1" applyAlignment="1" applyProtection="1">
      <alignment horizontal="center"/>
      <protection locked="0"/>
    </xf>
    <xf numFmtId="3" fontId="36" fillId="3" borderId="44" xfId="52" applyNumberFormat="1" applyFont="1" applyFill="1" applyBorder="1" applyAlignment="1" applyProtection="1">
      <alignment horizontal="center"/>
      <protection locked="0"/>
    </xf>
    <xf numFmtId="3" fontId="36" fillId="2" borderId="23" xfId="52" applyNumberFormat="1" applyFont="1" applyFill="1" applyBorder="1" applyAlignment="1" applyProtection="1">
      <alignment horizontal="center"/>
      <protection locked="0"/>
    </xf>
    <xf numFmtId="0" fontId="36" fillId="2" borderId="31" xfId="51" applyFont="1" applyFill="1" applyBorder="1" applyProtection="1">
      <protection locked="0" hidden="1"/>
    </xf>
    <xf numFmtId="3" fontId="36" fillId="2" borderId="44" xfId="52" applyNumberFormat="1" applyFont="1" applyFill="1" applyBorder="1" applyAlignment="1" applyProtection="1">
      <alignment horizontal="center"/>
      <protection locked="0"/>
    </xf>
    <xf numFmtId="3" fontId="13" fillId="2" borderId="23" xfId="51" applyNumberFormat="1" applyFont="1" applyFill="1" applyBorder="1" applyAlignment="1" applyProtection="1">
      <alignment horizontal="center"/>
      <protection hidden="1"/>
    </xf>
    <xf numFmtId="0" fontId="13" fillId="2" borderId="26" xfId="51" applyFont="1" applyFill="1" applyBorder="1" applyAlignment="1" applyProtection="1">
      <alignment horizontal="center"/>
      <protection hidden="1"/>
    </xf>
    <xf numFmtId="3" fontId="7" fillId="15" borderId="45" xfId="51" applyNumberFormat="1" applyFont="1" applyFill="1" applyBorder="1" applyProtection="1">
      <protection hidden="1"/>
    </xf>
    <xf numFmtId="0" fontId="7" fillId="15" borderId="45" xfId="51" applyFont="1" applyFill="1" applyBorder="1" applyProtection="1">
      <protection hidden="1"/>
    </xf>
    <xf numFmtId="0" fontId="7" fillId="15" borderId="46" xfId="51" applyFont="1" applyFill="1" applyBorder="1" applyProtection="1">
      <protection hidden="1"/>
    </xf>
    <xf numFmtId="3" fontId="7" fillId="15" borderId="23" xfId="51" applyNumberFormat="1" applyFont="1" applyFill="1" applyBorder="1" applyAlignment="1" applyProtection="1">
      <alignment horizontal="center"/>
      <protection hidden="1"/>
    </xf>
    <xf numFmtId="3" fontId="7" fillId="15" borderId="23" xfId="52" applyNumberFormat="1" applyFont="1" applyFill="1" applyBorder="1" applyProtection="1">
      <protection hidden="1"/>
    </xf>
    <xf numFmtId="3" fontId="7" fillId="0" borderId="23" xfId="52" applyNumberFormat="1" applyFont="1" applyBorder="1" applyAlignment="1" applyProtection="1">
      <alignment horizontal="center"/>
      <protection locked="0"/>
    </xf>
    <xf numFmtId="0" fontId="7" fillId="15" borderId="23" xfId="51" applyFont="1" applyFill="1" applyBorder="1" applyAlignment="1" applyProtection="1">
      <alignment horizontal="center"/>
      <protection hidden="1"/>
    </xf>
    <xf numFmtId="3" fontId="7" fillId="15" borderId="26" xfId="51" applyNumberFormat="1" applyFont="1" applyFill="1" applyBorder="1" applyAlignment="1" applyProtection="1">
      <alignment horizontal="right"/>
      <protection hidden="1"/>
    </xf>
    <xf numFmtId="3" fontId="34" fillId="0" borderId="26" xfId="52" applyNumberFormat="1" applyFont="1" applyBorder="1" applyAlignment="1" applyProtection="1">
      <alignment horizontal="center"/>
      <protection locked="0"/>
    </xf>
    <xf numFmtId="0" fontId="7" fillId="15" borderId="44" xfId="51" applyFont="1" applyFill="1" applyBorder="1" applyAlignment="1" applyProtection="1">
      <alignment horizontal="center"/>
      <protection hidden="1"/>
    </xf>
    <xf numFmtId="3" fontId="41" fillId="16" borderId="23" xfId="52" applyNumberFormat="1" applyFont="1" applyFill="1" applyBorder="1" applyAlignment="1" applyProtection="1">
      <alignment horizontal="center"/>
      <protection locked="0"/>
    </xf>
    <xf numFmtId="3" fontId="42" fillId="16" borderId="23" xfId="52" applyNumberFormat="1" applyFont="1" applyFill="1" applyBorder="1" applyAlignment="1" applyProtection="1">
      <alignment horizontal="center"/>
      <protection locked="0"/>
    </xf>
    <xf numFmtId="3" fontId="7" fillId="15" borderId="23" xfId="51" applyNumberFormat="1" applyFont="1" applyFill="1" applyBorder="1" applyProtection="1">
      <protection hidden="1"/>
    </xf>
    <xf numFmtId="3" fontId="42" fillId="0" borderId="23" xfId="52" applyNumberFormat="1" applyFont="1" applyBorder="1" applyAlignment="1" applyProtection="1">
      <alignment horizontal="center"/>
      <protection locked="0"/>
    </xf>
    <xf numFmtId="3" fontId="7" fillId="15" borderId="26" xfId="52" applyNumberFormat="1" applyFont="1" applyFill="1" applyBorder="1" applyProtection="1">
      <protection hidden="1"/>
    </xf>
    <xf numFmtId="3" fontId="7" fillId="0" borderId="26" xfId="52" applyNumberFormat="1" applyFont="1" applyBorder="1" applyAlignment="1" applyProtection="1">
      <alignment horizontal="center"/>
      <protection locked="0"/>
    </xf>
    <xf numFmtId="3" fontId="41" fillId="0" borderId="23" xfId="52" applyNumberFormat="1" applyFont="1" applyBorder="1" applyAlignment="1" applyProtection="1">
      <alignment horizontal="center"/>
      <protection locked="0"/>
    </xf>
    <xf numFmtId="3" fontId="4" fillId="2" borderId="26" xfId="52" applyNumberFormat="1" applyFont="1" applyFill="1" applyBorder="1" applyAlignment="1" applyProtection="1">
      <alignment horizontal="center"/>
      <protection locked="0"/>
    </xf>
    <xf numFmtId="3" fontId="4" fillId="0" borderId="23" xfId="52" applyNumberFormat="1" applyFont="1" applyBorder="1" applyAlignment="1" applyProtection="1">
      <alignment horizontal="center"/>
      <protection locked="0"/>
    </xf>
    <xf numFmtId="3" fontId="43" fillId="0" borderId="26" xfId="52" applyNumberFormat="1" applyFont="1" applyBorder="1" applyAlignment="1" applyProtection="1">
      <alignment horizontal="center"/>
      <protection locked="0"/>
    </xf>
    <xf numFmtId="3" fontId="7" fillId="16" borderId="23" xfId="52" applyNumberFormat="1" applyFont="1" applyFill="1" applyBorder="1" applyAlignment="1" applyProtection="1">
      <alignment horizontal="center"/>
      <protection locked="0"/>
    </xf>
    <xf numFmtId="0" fontId="13" fillId="15" borderId="26" xfId="51" applyFont="1" applyFill="1" applyBorder="1" applyAlignment="1" applyProtection="1">
      <alignment horizontal="center"/>
      <protection hidden="1"/>
    </xf>
    <xf numFmtId="0" fontId="13" fillId="15" borderId="23" xfId="51" applyFont="1" applyFill="1" applyBorder="1" applyAlignment="1" applyProtection="1">
      <alignment horizontal="center"/>
      <protection hidden="1"/>
    </xf>
    <xf numFmtId="0" fontId="13" fillId="15" borderId="44" xfId="51" applyFont="1" applyFill="1" applyBorder="1" applyAlignment="1" applyProtection="1">
      <alignment horizontal="center"/>
      <protection hidden="1"/>
    </xf>
    <xf numFmtId="3" fontId="13" fillId="15" borderId="26" xfId="51" applyNumberFormat="1" applyFont="1" applyFill="1" applyBorder="1" applyAlignment="1" applyProtection="1">
      <alignment horizontal="right"/>
      <protection hidden="1"/>
    </xf>
    <xf numFmtId="0" fontId="44" fillId="2" borderId="0" xfId="51" applyFont="1" applyFill="1" applyAlignment="1" applyProtection="1">
      <alignment wrapText="1"/>
      <protection hidden="1"/>
    </xf>
    <xf numFmtId="0" fontId="44" fillId="2" borderId="0" xfId="51" applyFont="1" applyFill="1" applyAlignment="1">
      <alignment wrapText="1"/>
    </xf>
    <xf numFmtId="0" fontId="10" fillId="2" borderId="0" xfId="51" applyFont="1" applyFill="1" applyAlignment="1">
      <alignment horizontal="left"/>
    </xf>
    <xf numFmtId="0" fontId="10" fillId="2" borderId="0" xfId="51" applyFont="1" applyFill="1" applyProtection="1">
      <protection locked="0"/>
    </xf>
    <xf numFmtId="0" fontId="28" fillId="2" borderId="22" xfId="51" applyFill="1" applyBorder="1" applyProtection="1">
      <protection locked="0"/>
    </xf>
    <xf numFmtId="0" fontId="28" fillId="2" borderId="0" xfId="51" applyFill="1" applyProtection="1">
      <protection locked="0"/>
    </xf>
    <xf numFmtId="0" fontId="45" fillId="2" borderId="0" xfId="51" applyFont="1" applyFill="1" applyProtection="1">
      <protection hidden="1"/>
    </xf>
    <xf numFmtId="0" fontId="29" fillId="2" borderId="0" xfId="51" applyFont="1" applyFill="1" applyProtection="1">
      <protection hidden="1"/>
    </xf>
    <xf numFmtId="0" fontId="7" fillId="2" borderId="22" xfId="51" applyFont="1" applyFill="1" applyBorder="1" applyAlignment="1" applyProtection="1">
      <alignment horizontal="center"/>
      <protection locked="0"/>
    </xf>
    <xf numFmtId="0" fontId="32" fillId="2" borderId="23" xfId="51" applyFont="1" applyFill="1" applyBorder="1" applyAlignment="1" applyProtection="1">
      <alignment horizontal="center"/>
      <protection hidden="1"/>
    </xf>
    <xf numFmtId="3" fontId="36" fillId="12" borderId="25" xfId="52" applyNumberFormat="1" applyFont="1" applyFill="1" applyBorder="1" applyAlignment="1" applyProtection="1">
      <alignment horizontal="center"/>
      <protection locked="0"/>
    </xf>
    <xf numFmtId="3" fontId="36" fillId="3" borderId="25" xfId="52" applyNumberFormat="1" applyFont="1" applyFill="1" applyBorder="1" applyAlignment="1" applyProtection="1">
      <alignment horizontal="center"/>
      <protection locked="0"/>
    </xf>
    <xf numFmtId="3" fontId="13" fillId="2" borderId="44" xfId="51" applyNumberFormat="1" applyFont="1" applyFill="1" applyBorder="1" applyAlignment="1" applyProtection="1">
      <alignment horizontal="center"/>
      <protection hidden="1"/>
    </xf>
    <xf numFmtId="0" fontId="10" fillId="2" borderId="0" xfId="51" applyFont="1" applyFill="1" applyAlignment="1" applyProtection="1">
      <alignment horizontal="left"/>
      <protection locked="0"/>
    </xf>
    <xf numFmtId="0" fontId="44" fillId="2" borderId="0" xfId="51" applyFont="1" applyFill="1" applyAlignment="1" applyProtection="1">
      <alignment wrapText="1"/>
      <protection locked="0"/>
    </xf>
    <xf numFmtId="0" fontId="46" fillId="12" borderId="0" xfId="0" applyFont="1" applyFill="1"/>
    <xf numFmtId="0" fontId="47" fillId="12" borderId="0" xfId="0" applyFont="1" applyFill="1"/>
    <xf numFmtId="0" fontId="0" fillId="12" borderId="0" xfId="0" applyFill="1"/>
    <xf numFmtId="0" fontId="48" fillId="12" borderId="0" xfId="0" applyFont="1" applyFill="1" applyAlignment="1">
      <alignment vertical="center"/>
    </xf>
    <xf numFmtId="0" fontId="47" fillId="12" borderId="0" xfId="0" applyFont="1" applyFill="1" applyAlignment="1">
      <alignment vertical="center"/>
    </xf>
    <xf numFmtId="0" fontId="47" fillId="12" borderId="0" xfId="0" applyFont="1" applyFill="1" applyAlignment="1">
      <alignment horizontal="left" vertical="center" indent="2"/>
    </xf>
    <xf numFmtId="0" fontId="47" fillId="12" borderId="0" xfId="0" applyFont="1" applyFill="1" applyAlignment="1">
      <alignment horizontal="left" vertical="center" indent="6"/>
    </xf>
    <xf numFmtId="0" fontId="49" fillId="12" borderId="0" xfId="6" applyFont="1" applyFill="1" applyAlignment="1">
      <alignment vertical="center"/>
    </xf>
    <xf numFmtId="0" fontId="47" fillId="12" borderId="0" xfId="0" applyFont="1" applyFill="1" applyAlignment="1">
      <alignment horizontal="left" vertical="center" indent="4"/>
    </xf>
    <xf numFmtId="0" fontId="50" fillId="12" borderId="0" xfId="0" applyFont="1" applyFill="1" applyAlignment="1">
      <alignment horizontal="left" vertical="center" indent="4"/>
    </xf>
    <xf numFmtId="0" fontId="50" fillId="12" borderId="0" xfId="0" applyFont="1" applyFill="1"/>
    <xf numFmtId="0" fontId="51" fillId="12" borderId="0" xfId="0" applyFont="1" applyFill="1" applyAlignment="1">
      <alignment horizontal="left" vertical="center" indent="4"/>
    </xf>
    <xf numFmtId="0" fontId="52" fillId="12" borderId="0" xfId="0" applyFont="1" applyFill="1" applyAlignment="1">
      <alignment horizontal="left" vertical="center" indent="4"/>
    </xf>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Currency 2" xfId="50"/>
    <cellStyle name="Normal 2" xfId="51"/>
    <cellStyle name="Normal 3" xfId="52"/>
    <cellStyle name="Normal 4" xfId="53"/>
    <cellStyle name="Percent 2" xfId="54"/>
  </cellStyles>
  <dxfs count="1">
    <dxf>
      <font>
        <color rgb="FFC00000"/>
      </font>
      <border>
        <left style="thin">
          <color auto="1"/>
        </left>
        <right style="thin">
          <color auto="1"/>
        </right>
        <top style="thin">
          <color auto="1"/>
        </top>
        <bottom style="thin">
          <color auto="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DEADA"/>
      <rgbColor rgb="00DBEEF4"/>
      <rgbColor rgb="00660066"/>
      <rgbColor rgb="00FF8080"/>
      <rgbColor rgb="000066CC"/>
      <rgbColor rgb="00DDD9C3"/>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C3D69B"/>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Agency Rating</a:t>
            </a:r>
            <a:endParaRPr lang="en-US"/>
          </a:p>
        </c:rich>
      </c:tx>
      <c:layout/>
      <c:overlay val="0"/>
      <c:spPr>
        <a:noFill/>
        <a:ln w="25400">
          <a:noFill/>
        </a:ln>
      </c:spPr>
    </c:title>
    <c:autoTitleDeleted val="0"/>
    <c:plotArea>
      <c:layout/>
      <c:radarChart>
        <c:radarStyle val="marker"/>
        <c:varyColors val="0"/>
        <c:ser>
          <c:idx val="0"/>
          <c:order val="0"/>
          <c:spPr>
            <a:ln w="28575" cap="rnd" cmpd="sng" algn="ctr">
              <a:solidFill>
                <a:schemeClr val="accent1"/>
              </a:solidFill>
              <a:prstDash val="solid"/>
              <a:round/>
            </a:ln>
            <a:effectLst/>
          </c:spPr>
          <c:marker>
            <c:symbol val="none"/>
          </c:marker>
          <c:dLbls>
            <c:delete val="1"/>
          </c:dLbls>
          <c:cat>
            <c:strRef>
              <c:f>APCPI!$B$106:$B$109</c:f>
              <c:strCache>
                <c:ptCount val="4"/>
                <c:pt idx="0">
                  <c:v>I</c:v>
                </c:pt>
                <c:pt idx="1">
                  <c:v>II</c:v>
                </c:pt>
                <c:pt idx="2">
                  <c:v>III</c:v>
                </c:pt>
                <c:pt idx="3">
                  <c:v>IV</c:v>
                </c:pt>
              </c:strCache>
            </c:strRef>
          </c:cat>
          <c:val>
            <c:numRef>
              <c:f>APCPI!$E$106:$E$109</c:f>
              <c:numCache>
                <c:formatCode>0.00</c:formatCode>
                <c:ptCount val="4"/>
                <c:pt idx="0">
                  <c:v>2</c:v>
                </c:pt>
                <c:pt idx="1">
                  <c:v>2.7</c:v>
                </c:pt>
                <c:pt idx="2">
                  <c:v>2.5</c:v>
                </c:pt>
                <c:pt idx="3">
                  <c:v>3</c:v>
                </c:pt>
              </c:numCache>
            </c:numRef>
          </c:val>
        </c:ser>
        <c:dLbls>
          <c:showLegendKey val="0"/>
          <c:showVal val="0"/>
          <c:showCatName val="0"/>
          <c:showSerName val="0"/>
          <c:showPercent val="0"/>
          <c:showBubbleSize val="0"/>
        </c:dLbls>
        <c:axId val="1297921712"/>
        <c:axId val="1297922256"/>
      </c:radarChart>
      <c:catAx>
        <c:axId val="1297921712"/>
        <c:scaling>
          <c:orientation val="minMax"/>
        </c:scaling>
        <c:delete val="0"/>
        <c:axPos val="b"/>
        <c:numFmt formatCode="General" sourceLinked="1"/>
        <c:majorTickMark val="out"/>
        <c:minorTickMark val="none"/>
        <c:tickLblPos val="nextTo"/>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297922256"/>
        <c:crosses val="autoZero"/>
        <c:auto val="0"/>
        <c:lblAlgn val="ctr"/>
        <c:lblOffset val="100"/>
        <c:noMultiLvlLbl val="0"/>
      </c:catAx>
      <c:valAx>
        <c:axId val="1297922256"/>
        <c:scaling>
          <c:orientation val="minMax"/>
        </c:scaling>
        <c:delete val="1"/>
        <c:axPos val="l"/>
        <c:majorGridlines>
          <c:spPr>
            <a:ln w="9525" cap="flat" cmpd="sng" algn="ctr">
              <a:solidFill>
                <a:schemeClr val="tx1">
                  <a:lumMod val="15000"/>
                  <a:lumOff val="85000"/>
                </a:schemeClr>
              </a:solidFill>
              <a:prstDash val="solid"/>
              <a:round/>
            </a:ln>
            <a:effectLst/>
          </c:spPr>
        </c:majorGridlines>
        <c:numFmt formatCode="0.00"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1297921712"/>
        <c:crosses val="autoZero"/>
        <c:crossBetween val="between"/>
      </c:valAx>
      <c:spPr>
        <a:noFill/>
        <a:ln w="25400">
          <a:noFill/>
        </a:ln>
      </c:spPr>
    </c:plotArea>
    <c:plotVisOnly val="1"/>
    <c:dispBlanksAs val="gap"/>
    <c:showDLblsOverMax val="0"/>
    <c:extLst>
      <c:ext uri="{0b15fc19-7d7d-44ad-8c2d-2c3a37ce22c3}">
        <chartProps xmlns="https://web.wps.cn/et/2018/main" chartId="{a4e661d6-0449-4c37-88ad-0ba8d3bdc360}"/>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how to fill-up'!A1"/></Relationships>
</file>

<file path=xl/drawings/_rels/drawing2.xml.rels><?xml version="1.0" encoding="UTF-8" standalone="yes"?>
<Relationships xmlns="http://schemas.openxmlformats.org/package/2006/relationships"><Relationship Id="rId1" Type="http://schemas.openxmlformats.org/officeDocument/2006/relationships/hyperlink" Target="#'how to fill-up'!A1"/></Relationships>
</file>

<file path=xl/drawings/_rels/drawing3.xml.rels><?xml version="1.0" encoding="UTF-8" standalone="yes"?>
<Relationships xmlns="http://schemas.openxmlformats.org/package/2006/relationships"><Relationship Id="rId1" Type="http://schemas.openxmlformats.org/officeDocument/2006/relationships/hyperlink" Target="#'how to fill-up'!A1"/></Relationships>
</file>

<file path=xl/drawings/_rels/drawing4.xml.rels><?xml version="1.0" encoding="UTF-8" standalone="yes"?>
<Relationships xmlns="http://schemas.openxmlformats.org/package/2006/relationships"><Relationship Id="rId2" Type="http://schemas.openxmlformats.org/officeDocument/2006/relationships/hyperlink" Target="#'how to fill-up'!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how to fill-up'!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1055172</xdr:colOff>
      <xdr:row>53</xdr:row>
      <xdr:rowOff>84117</xdr:rowOff>
    </xdr:from>
    <xdr:to>
      <xdr:col>18</xdr:col>
      <xdr:colOff>903306</xdr:colOff>
      <xdr:row>59</xdr:row>
      <xdr:rowOff>20267</xdr:rowOff>
    </xdr:to>
    <xdr:sp>
      <xdr:nvSpPr>
        <xdr:cNvPr id="2" name="Left Arrow 1">
          <a:hlinkClick xmlns:r="http://schemas.openxmlformats.org/officeDocument/2006/relationships" r:id="rId1"/>
        </xdr:cNvPr>
        <xdr:cNvSpPr/>
      </xdr:nvSpPr>
      <xdr:spPr>
        <a:xfrm>
          <a:off x="15780385" y="10285095"/>
          <a:ext cx="1210310" cy="907415"/>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PH" sz="1100" b="1"/>
            <a:t>Back</a:t>
          </a:r>
          <a:r>
            <a:rPr lang="en-PH" sz="1100" b="1" baseline="0"/>
            <a:t> to</a:t>
          </a:r>
          <a:endParaRPr lang="en-PH" sz="1100" b="1" baseline="0"/>
        </a:p>
        <a:p>
          <a:pPr algn="ctr"/>
          <a:r>
            <a:rPr lang="en-PH" sz="1100" b="1" baseline="0"/>
            <a:t>"how to fill up"</a:t>
          </a:r>
          <a:endParaRPr lang="en-PH" sz="1100" b="1" baseline="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13</xdr:col>
      <xdr:colOff>6804</xdr:colOff>
      <xdr:row>304</xdr:row>
      <xdr:rowOff>68034</xdr:rowOff>
    </xdr:from>
    <xdr:to>
      <xdr:col>14</xdr:col>
      <xdr:colOff>610752</xdr:colOff>
      <xdr:row>309</xdr:row>
      <xdr:rowOff>113043</xdr:rowOff>
    </xdr:to>
    <xdr:sp>
      <xdr:nvSpPr>
        <xdr:cNvPr id="4" name="Left Arrow 3">
          <a:hlinkClick xmlns:r="http://schemas.openxmlformats.org/officeDocument/2006/relationships" r:id="rId1"/>
        </xdr:cNvPr>
        <xdr:cNvSpPr/>
      </xdr:nvSpPr>
      <xdr:spPr>
        <a:xfrm>
          <a:off x="6940550" y="54375050"/>
          <a:ext cx="1212850" cy="91186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PH" sz="1100" b="1"/>
            <a:t>Back</a:t>
          </a:r>
          <a:r>
            <a:rPr lang="en-PH" sz="1100" b="1" baseline="0"/>
            <a:t> to</a:t>
          </a:r>
          <a:endParaRPr lang="en-PH" sz="1100" b="1" baseline="0"/>
        </a:p>
        <a:p>
          <a:pPr algn="ctr"/>
          <a:r>
            <a:rPr lang="en-PH" sz="1100" b="1" baseline="0"/>
            <a:t>"how to fill up"</a:t>
          </a:r>
          <a:endParaRPr lang="en-PH" sz="1100" b="1" baseline="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89</xdr:row>
      <xdr:rowOff>123825</xdr:rowOff>
    </xdr:from>
    <xdr:to>
      <xdr:col>0</xdr:col>
      <xdr:colOff>38100</xdr:colOff>
      <xdr:row>89</xdr:row>
      <xdr:rowOff>133350</xdr:rowOff>
    </xdr:to>
    <xdr:sp>
      <xdr:nvSpPr>
        <xdr:cNvPr id="3141"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2"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3"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4"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5"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6"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7"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8"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49"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0"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1"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2"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3"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4"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5"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89</xdr:row>
      <xdr:rowOff>123825</xdr:rowOff>
    </xdr:from>
    <xdr:to>
      <xdr:col>0</xdr:col>
      <xdr:colOff>38100</xdr:colOff>
      <xdr:row>89</xdr:row>
      <xdr:rowOff>133350</xdr:rowOff>
    </xdr:to>
    <xdr:sp>
      <xdr:nvSpPr>
        <xdr:cNvPr id="3156" name="AutoShape 1"/>
        <xdr:cNvSpPr>
          <a:spLocks noChangeArrowheads="1"/>
        </xdr:cNvSpPr>
      </xdr:nvSpPr>
      <xdr:spPr>
        <a:xfrm>
          <a:off x="28575" y="23717250"/>
          <a:ext cx="9525" cy="9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1095375</xdr:colOff>
      <xdr:row>0</xdr:row>
      <xdr:rowOff>35718</xdr:rowOff>
    </xdr:from>
    <xdr:to>
      <xdr:col>9</xdr:col>
      <xdr:colOff>2440781</xdr:colOff>
      <xdr:row>3</xdr:row>
      <xdr:rowOff>107156</xdr:rowOff>
    </xdr:to>
    <xdr:sp>
      <xdr:nvSpPr>
        <xdr:cNvPr id="19" name="Left Arrow 18">
          <a:hlinkClick xmlns:r="http://schemas.openxmlformats.org/officeDocument/2006/relationships" r:id="rId1"/>
        </xdr:cNvPr>
        <xdr:cNvSpPr/>
      </xdr:nvSpPr>
      <xdr:spPr>
        <a:xfrm>
          <a:off x="13477875" y="35560"/>
          <a:ext cx="1344930" cy="671195"/>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PH" sz="1050" b="1"/>
            <a:t>Back</a:t>
          </a:r>
          <a:r>
            <a:rPr lang="en-PH" sz="1050" b="1" baseline="0"/>
            <a:t> to</a:t>
          </a:r>
          <a:endParaRPr lang="en-PH" sz="1050" b="1" baseline="0"/>
        </a:p>
        <a:p>
          <a:pPr algn="ctr"/>
          <a:r>
            <a:rPr lang="en-PH" sz="1050" b="1" baseline="0"/>
            <a:t>"how to fill up"</a:t>
          </a:r>
          <a:endParaRPr lang="en-PH" sz="1050" b="1" baseline="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552450</xdr:colOff>
      <xdr:row>100</xdr:row>
      <xdr:rowOff>57150</xdr:rowOff>
    </xdr:from>
    <xdr:to>
      <xdr:col>7</xdr:col>
      <xdr:colOff>2143125</xdr:colOff>
      <xdr:row>109</xdr:row>
      <xdr:rowOff>142875</xdr:rowOff>
    </xdr:to>
    <xdr:graphicFrame>
      <xdr:nvGraphicFramePr>
        <xdr:cNvPr id="4105" name="Chart 1"/>
        <xdr:cNvGraphicFramePr/>
      </xdr:nvGraphicFramePr>
      <xdr:xfrm>
        <a:off x="5724525" y="28603575"/>
        <a:ext cx="3314700" cy="18669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930520</xdr:colOff>
      <xdr:row>110</xdr:row>
      <xdr:rowOff>43962</xdr:rowOff>
    </xdr:from>
    <xdr:to>
      <xdr:col>7</xdr:col>
      <xdr:colOff>2146790</xdr:colOff>
      <xdr:row>115</xdr:row>
      <xdr:rowOff>153867</xdr:rowOff>
    </xdr:to>
    <xdr:sp>
      <xdr:nvSpPr>
        <xdr:cNvPr id="5" name="Left Arrow 4">
          <a:hlinkClick xmlns:r="http://schemas.openxmlformats.org/officeDocument/2006/relationships" r:id="rId2"/>
        </xdr:cNvPr>
        <xdr:cNvSpPr/>
      </xdr:nvSpPr>
      <xdr:spPr>
        <a:xfrm>
          <a:off x="7826375" y="30533340"/>
          <a:ext cx="1216025" cy="91948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PH" sz="1100" b="1"/>
            <a:t>Back</a:t>
          </a:r>
          <a:r>
            <a:rPr lang="en-PH" sz="1100" b="1" baseline="0"/>
            <a:t> to</a:t>
          </a:r>
          <a:endParaRPr lang="en-PH" sz="1100" b="1" baseline="0"/>
        </a:p>
        <a:p>
          <a:pPr algn="ctr"/>
          <a:r>
            <a:rPr lang="en-PH" sz="1100" b="1" baseline="0"/>
            <a:t>"how to fill up"</a:t>
          </a:r>
          <a:endParaRPr lang="en-PH" sz="1100" b="1" baseline="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725411</xdr:colOff>
      <xdr:row>49</xdr:row>
      <xdr:rowOff>121432</xdr:rowOff>
    </xdr:from>
    <xdr:to>
      <xdr:col>6</xdr:col>
      <xdr:colOff>1808881</xdr:colOff>
      <xdr:row>53</xdr:row>
      <xdr:rowOff>138061</xdr:rowOff>
    </xdr:to>
    <xdr:sp>
      <xdr:nvSpPr>
        <xdr:cNvPr id="3" name="Left Arrow 2">
          <a:hlinkClick xmlns:r="http://schemas.openxmlformats.org/officeDocument/2006/relationships" r:id="rId1"/>
        </xdr:cNvPr>
        <xdr:cNvSpPr/>
      </xdr:nvSpPr>
      <xdr:spPr>
        <a:xfrm>
          <a:off x="12288520" y="35552380"/>
          <a:ext cx="1083310" cy="664210"/>
        </a:xfrm>
        <a:prstGeom prst="leftArrow">
          <a:avLst>
            <a:gd name="adj1" fmla="val 53249"/>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PH" sz="900" b="1"/>
            <a:t>Back</a:t>
          </a:r>
          <a:r>
            <a:rPr lang="en-PH" sz="900" b="1" baseline="0"/>
            <a:t> to</a:t>
          </a:r>
          <a:endParaRPr lang="en-PH" sz="900" b="1" baseline="0"/>
        </a:p>
        <a:p>
          <a:pPr algn="ctr"/>
          <a:r>
            <a:rPr lang="en-PH" sz="900" b="1" baseline="0"/>
            <a:t>"how to fill up"</a:t>
          </a:r>
          <a:endParaRPr lang="en-PH" sz="900" b="1"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5"/>
  <sheetViews>
    <sheetView zoomScale="89" zoomScaleNormal="89" zoomScaleSheetLayoutView="115" workbookViewId="0">
      <selection activeCell="E117" sqref="E117"/>
    </sheetView>
  </sheetViews>
  <sheetFormatPr defaultColWidth="9.14285714285714" defaultRowHeight="15.75" outlineLevelCol="1"/>
  <cols>
    <col min="1" max="2" width="9.14285714285714" style="427"/>
    <col min="3" max="16384" width="9.14285714285714" style="428"/>
  </cols>
  <sheetData>
    <row r="1" spans="1:1">
      <c r="A1" s="429" t="s">
        <v>0</v>
      </c>
    </row>
    <row r="2" spans="1:1">
      <c r="A2" s="430"/>
    </row>
    <row r="3" spans="1:1">
      <c r="A3" s="430" t="s">
        <v>1</v>
      </c>
    </row>
    <row r="4" spans="1:1">
      <c r="A4" s="431" t="s">
        <v>2</v>
      </c>
    </row>
    <row r="5" hidden="1" outlineLevel="1" spans="1:1">
      <c r="A5" s="432" t="s">
        <v>3</v>
      </c>
    </row>
    <row r="6" ht="18" hidden="1" outlineLevel="1" spans="1:1">
      <c r="A6" s="432" t="s">
        <v>4</v>
      </c>
    </row>
    <row r="7" hidden="1" outlineLevel="1" spans="1:1">
      <c r="A7" s="432" t="s">
        <v>5</v>
      </c>
    </row>
    <row r="8" hidden="1" outlineLevel="1" spans="1:1">
      <c r="A8" s="432" t="s">
        <v>6</v>
      </c>
    </row>
    <row r="9" hidden="1" outlineLevel="1" spans="1:1">
      <c r="A9" s="432" t="s">
        <v>7</v>
      </c>
    </row>
    <row r="10" hidden="1" outlineLevel="1" spans="1:1">
      <c r="A10" s="432" t="s">
        <v>8</v>
      </c>
    </row>
    <row r="11" hidden="1" outlineLevel="1" spans="1:1">
      <c r="A11" s="432" t="s">
        <v>9</v>
      </c>
    </row>
    <row r="12" hidden="1" outlineLevel="1" spans="1:1">
      <c r="A12" s="432" t="s">
        <v>10</v>
      </c>
    </row>
    <row r="13" collapsed="1" spans="1:1">
      <c r="A13" s="432"/>
    </row>
    <row r="14" spans="1:1">
      <c r="A14" s="431" t="s">
        <v>11</v>
      </c>
    </row>
    <row r="15" hidden="1" outlineLevel="1" spans="1:1">
      <c r="A15" s="432" t="s">
        <v>12</v>
      </c>
    </row>
    <row r="16" hidden="1" outlineLevel="1" spans="1:1">
      <c r="A16" s="432" t="s">
        <v>13</v>
      </c>
    </row>
    <row r="17" hidden="1" outlineLevel="1" spans="1:1">
      <c r="A17" s="432" t="s">
        <v>14</v>
      </c>
    </row>
    <row r="18" hidden="1" outlineLevel="1" spans="1:1">
      <c r="A18" s="432" t="s">
        <v>15</v>
      </c>
    </row>
    <row r="19" hidden="1" outlineLevel="1" spans="1:1">
      <c r="A19" s="432" t="s">
        <v>16</v>
      </c>
    </row>
    <row r="20" hidden="1" outlineLevel="1" spans="1:1">
      <c r="A20" s="432" t="s">
        <v>17</v>
      </c>
    </row>
    <row r="21" hidden="1" outlineLevel="1" spans="1:1">
      <c r="A21" s="432" t="s">
        <v>18</v>
      </c>
    </row>
    <row r="22" hidden="1" outlineLevel="1" spans="1:1">
      <c r="A22" s="432" t="s">
        <v>19</v>
      </c>
    </row>
    <row r="23" hidden="1" outlineLevel="1" spans="1:1">
      <c r="A23" s="432" t="s">
        <v>20</v>
      </c>
    </row>
    <row r="24" hidden="1" outlineLevel="1" spans="1:1">
      <c r="A24" s="432" t="s">
        <v>21</v>
      </c>
    </row>
    <row r="25" hidden="1" outlineLevel="1" spans="1:1">
      <c r="A25" s="432" t="s">
        <v>22</v>
      </c>
    </row>
    <row r="26" collapsed="1" spans="1:1">
      <c r="A26" s="430"/>
    </row>
    <row r="27" spans="1:1">
      <c r="A27" s="433" t="s">
        <v>23</v>
      </c>
    </row>
    <row r="28" hidden="1" outlineLevel="1" spans="1:1">
      <c r="A28" s="434" t="s">
        <v>24</v>
      </c>
    </row>
    <row r="29" hidden="1" outlineLevel="1" spans="1:2">
      <c r="A29" s="434"/>
      <c r="B29" s="427" t="s">
        <v>25</v>
      </c>
    </row>
    <row r="30" hidden="1" outlineLevel="1" spans="1:1">
      <c r="A30" s="434" t="s">
        <v>26</v>
      </c>
    </row>
    <row r="31" hidden="1" outlineLevel="1" spans="1:2">
      <c r="A31" s="434"/>
      <c r="B31" s="427" t="s">
        <v>27</v>
      </c>
    </row>
    <row r="32" hidden="1" outlineLevel="1" spans="1:1">
      <c r="A32" s="434" t="s">
        <v>28</v>
      </c>
    </row>
    <row r="33" hidden="1" outlineLevel="1" spans="1:2">
      <c r="A33" s="430"/>
      <c r="B33" s="427" t="s">
        <v>29</v>
      </c>
    </row>
    <row r="34" hidden="1" outlineLevel="1" spans="1:2">
      <c r="A34" s="430"/>
      <c r="B34" s="427" t="s">
        <v>30</v>
      </c>
    </row>
    <row r="35" hidden="1" outlineLevel="1" spans="1:2">
      <c r="A35" s="430"/>
      <c r="B35" s="427" t="s">
        <v>31</v>
      </c>
    </row>
    <row r="36" collapsed="1" spans="1:1">
      <c r="A36" s="430"/>
    </row>
    <row r="37" spans="1:1">
      <c r="A37" s="433" t="s">
        <v>32</v>
      </c>
    </row>
    <row r="38" hidden="1" outlineLevel="1" spans="1:1">
      <c r="A38" s="434" t="s">
        <v>33</v>
      </c>
    </row>
    <row r="39" hidden="1" outlineLevel="1" spans="1:1">
      <c r="A39" s="434" t="s">
        <v>34</v>
      </c>
    </row>
    <row r="40" hidden="1" outlineLevel="1" spans="1:2">
      <c r="A40" s="434"/>
      <c r="B40" s="427" t="s">
        <v>35</v>
      </c>
    </row>
    <row r="41" s="426" customFormat="1" hidden="1" outlineLevel="1" spans="1:2">
      <c r="A41" s="435" t="s">
        <v>36</v>
      </c>
      <c r="B41" s="436"/>
    </row>
    <row r="42" s="426" customFormat="1" hidden="1" outlineLevel="1" spans="1:2">
      <c r="A42" s="435"/>
      <c r="B42" s="436" t="s">
        <v>37</v>
      </c>
    </row>
    <row r="43" s="426" customFormat="1" hidden="1" outlineLevel="1" spans="1:2">
      <c r="A43" s="435" t="s">
        <v>38</v>
      </c>
      <c r="B43" s="436"/>
    </row>
    <row r="44" s="426" customFormat="1" hidden="1" outlineLevel="1" spans="1:2">
      <c r="A44" s="435"/>
      <c r="B44" s="436" t="s">
        <v>39</v>
      </c>
    </row>
    <row r="45" s="426" customFormat="1" hidden="1" outlineLevel="1" spans="1:2">
      <c r="A45" s="435" t="s">
        <v>40</v>
      </c>
      <c r="B45" s="436"/>
    </row>
    <row r="46" s="426" customFormat="1" hidden="1" outlineLevel="1" spans="1:2">
      <c r="A46" s="435"/>
      <c r="B46" s="436" t="s">
        <v>41</v>
      </c>
    </row>
    <row r="47" s="426" customFormat="1" hidden="1" outlineLevel="1" spans="1:2">
      <c r="A47" s="435"/>
      <c r="B47" s="436" t="s">
        <v>42</v>
      </c>
    </row>
    <row r="48" hidden="1" outlineLevel="1" spans="1:1">
      <c r="A48" s="434" t="s">
        <v>43</v>
      </c>
    </row>
    <row r="49" hidden="1" outlineLevel="1" spans="1:2">
      <c r="A49" s="434"/>
      <c r="B49" s="427" t="s">
        <v>44</v>
      </c>
    </row>
    <row r="50" hidden="1" outlineLevel="1" spans="1:1">
      <c r="A50" s="435" t="s">
        <v>45</v>
      </c>
    </row>
    <row r="51" hidden="1" outlineLevel="1" spans="1:1">
      <c r="A51" s="434" t="s">
        <v>46</v>
      </c>
    </row>
    <row r="52" hidden="1" outlineLevel="1" spans="1:2">
      <c r="A52" s="434"/>
      <c r="B52" s="427" t="s">
        <v>47</v>
      </c>
    </row>
    <row r="53" hidden="1" outlineLevel="1" spans="1:1">
      <c r="A53" s="434" t="s">
        <v>48</v>
      </c>
    </row>
    <row r="54" hidden="1" outlineLevel="1" spans="1:2">
      <c r="A54" s="434"/>
      <c r="B54" s="427" t="s">
        <v>49</v>
      </c>
    </row>
    <row r="55" hidden="1" outlineLevel="1" spans="1:1">
      <c r="A55" s="434" t="s">
        <v>50</v>
      </c>
    </row>
    <row r="56" hidden="1" outlineLevel="1" spans="1:2">
      <c r="A56" s="434"/>
      <c r="B56" s="427" t="s">
        <v>51</v>
      </c>
    </row>
    <row r="57" hidden="1" outlineLevel="1" spans="1:1">
      <c r="A57" s="435" t="s">
        <v>52</v>
      </c>
    </row>
    <row r="58" hidden="1" outlineLevel="1" spans="1:2">
      <c r="A58" s="434"/>
      <c r="B58" s="436" t="s">
        <v>53</v>
      </c>
    </row>
    <row r="59" hidden="1" outlineLevel="1" spans="1:2">
      <c r="A59" s="434"/>
      <c r="B59" s="436" t="s">
        <v>54</v>
      </c>
    </row>
    <row r="60" hidden="1" outlineLevel="1" spans="1:2">
      <c r="A60" s="434"/>
      <c r="B60" s="436" t="s">
        <v>55</v>
      </c>
    </row>
    <row r="61" hidden="1" outlineLevel="1" spans="1:1">
      <c r="A61" s="434" t="s">
        <v>56</v>
      </c>
    </row>
    <row r="62" hidden="1" outlineLevel="1" spans="1:2">
      <c r="A62" s="434"/>
      <c r="B62" s="427" t="s">
        <v>57</v>
      </c>
    </row>
    <row r="63" hidden="1" outlineLevel="1" spans="1:2">
      <c r="A63" s="434"/>
      <c r="B63" s="427" t="s">
        <v>58</v>
      </c>
    </row>
    <row r="64" hidden="1" outlineLevel="1" spans="1:1">
      <c r="A64" s="435" t="s">
        <v>59</v>
      </c>
    </row>
    <row r="65" hidden="1" outlineLevel="1" spans="1:2">
      <c r="A65" s="434"/>
      <c r="B65" s="436" t="s">
        <v>60</v>
      </c>
    </row>
    <row r="66" hidden="1" outlineLevel="1" spans="1:1">
      <c r="A66" s="434" t="s">
        <v>61</v>
      </c>
    </row>
    <row r="67" hidden="1" outlineLevel="1" spans="1:2">
      <c r="A67" s="434"/>
      <c r="B67" s="427" t="s">
        <v>62</v>
      </c>
    </row>
    <row r="68" hidden="1" outlineLevel="1" spans="1:2">
      <c r="A68" s="434"/>
      <c r="B68" s="427" t="s">
        <v>63</v>
      </c>
    </row>
    <row r="69" hidden="1" outlineLevel="1" spans="1:1">
      <c r="A69" s="435" t="s">
        <v>64</v>
      </c>
    </row>
    <row r="70" hidden="1" outlineLevel="1" spans="1:1">
      <c r="A70" s="437" t="s">
        <v>65</v>
      </c>
    </row>
    <row r="71" hidden="1" outlineLevel="1" spans="1:2">
      <c r="A71" s="438"/>
      <c r="B71" s="427" t="s">
        <v>66</v>
      </c>
    </row>
    <row r="72" hidden="1" outlineLevel="1" spans="1:2">
      <c r="A72" s="438"/>
      <c r="B72" s="427" t="s">
        <v>67</v>
      </c>
    </row>
    <row r="73" hidden="1" outlineLevel="1" spans="1:1">
      <c r="A73" s="435" t="s">
        <v>68</v>
      </c>
    </row>
    <row r="74" hidden="1" outlineLevel="1" spans="1:1">
      <c r="A74" s="434" t="s">
        <v>69</v>
      </c>
    </row>
    <row r="75" hidden="1" outlineLevel="1" spans="1:2">
      <c r="A75" s="434"/>
      <c r="B75" s="427" t="s">
        <v>70</v>
      </c>
    </row>
    <row r="76" hidden="1" outlineLevel="1" spans="1:2">
      <c r="A76" s="435" t="s">
        <v>71</v>
      </c>
      <c r="B76" s="436"/>
    </row>
    <row r="77" hidden="1" outlineLevel="1" spans="1:2">
      <c r="A77" s="434"/>
      <c r="B77" s="436" t="s">
        <v>72</v>
      </c>
    </row>
    <row r="78" hidden="1" outlineLevel="1" spans="1:2">
      <c r="A78" s="434"/>
      <c r="B78" s="436" t="s">
        <v>73</v>
      </c>
    </row>
    <row r="79" hidden="1" outlineLevel="1" spans="1:1">
      <c r="A79" s="434" t="s">
        <v>74</v>
      </c>
    </row>
    <row r="80" hidden="1" outlineLevel="1" spans="1:2">
      <c r="A80" s="434"/>
      <c r="B80" s="427" t="s">
        <v>75</v>
      </c>
    </row>
    <row r="81" hidden="1" outlineLevel="1" spans="1:2">
      <c r="A81" s="434"/>
      <c r="B81" s="427" t="s">
        <v>76</v>
      </c>
    </row>
    <row r="82" hidden="1" outlineLevel="1" spans="1:2">
      <c r="A82" s="435" t="s">
        <v>77</v>
      </c>
      <c r="B82" s="436"/>
    </row>
    <row r="83" hidden="1" outlineLevel="1" spans="1:2">
      <c r="A83" s="435"/>
      <c r="B83" s="436" t="s">
        <v>78</v>
      </c>
    </row>
    <row r="84" hidden="1" outlineLevel="1" spans="1:2">
      <c r="A84" s="435"/>
      <c r="B84" s="436" t="s">
        <v>79</v>
      </c>
    </row>
    <row r="85" hidden="1" outlineLevel="1" spans="1:2">
      <c r="A85" s="435"/>
      <c r="B85" s="436" t="s">
        <v>80</v>
      </c>
    </row>
    <row r="86" hidden="1" outlineLevel="1" spans="1:1">
      <c r="A86" s="434" t="s">
        <v>81</v>
      </c>
    </row>
    <row r="87" hidden="1" outlineLevel="1" spans="1:2">
      <c r="A87" s="434"/>
      <c r="B87" s="427" t="s">
        <v>82</v>
      </c>
    </row>
    <row r="88" hidden="1" outlineLevel="1" spans="1:1">
      <c r="A88" s="435" t="s">
        <v>83</v>
      </c>
    </row>
    <row r="89" hidden="1" outlineLevel="1" spans="1:2">
      <c r="A89" s="435"/>
      <c r="B89" s="436" t="s">
        <v>84</v>
      </c>
    </row>
    <row r="90" hidden="1" outlineLevel="1" spans="1:1">
      <c r="A90" s="434" t="s">
        <v>85</v>
      </c>
    </row>
    <row r="91" hidden="1" outlineLevel="1" spans="1:2">
      <c r="A91" s="434"/>
      <c r="B91" s="427" t="s">
        <v>86</v>
      </c>
    </row>
    <row r="92" hidden="1" outlineLevel="1" spans="1:2">
      <c r="A92" s="434"/>
      <c r="B92" s="427" t="s">
        <v>87</v>
      </c>
    </row>
    <row r="93" hidden="1" outlineLevel="1" spans="1:1">
      <c r="A93" s="435" t="s">
        <v>88</v>
      </c>
    </row>
    <row r="94" hidden="1" outlineLevel="1" spans="1:2">
      <c r="A94" s="435"/>
      <c r="B94" s="436" t="s">
        <v>89</v>
      </c>
    </row>
    <row r="95" hidden="1" outlineLevel="1" spans="1:1">
      <c r="A95" s="434" t="s">
        <v>90</v>
      </c>
    </row>
    <row r="96" hidden="1" outlineLevel="1" spans="1:2">
      <c r="A96" s="434"/>
      <c r="B96" s="427" t="s">
        <v>91</v>
      </c>
    </row>
    <row r="97" hidden="1" outlineLevel="1" spans="1:2">
      <c r="A97" s="434"/>
      <c r="B97" s="427" t="s">
        <v>92</v>
      </c>
    </row>
    <row r="98" collapsed="1" spans="1:1">
      <c r="A98" s="430"/>
    </row>
    <row r="99" spans="1:1">
      <c r="A99" s="433" t="s">
        <v>93</v>
      </c>
    </row>
    <row r="100" hidden="1" outlineLevel="1" spans="1:1">
      <c r="A100" s="434" t="s">
        <v>94</v>
      </c>
    </row>
    <row r="101" hidden="1" outlineLevel="1" spans="1:1">
      <c r="A101" s="435" t="s">
        <v>95</v>
      </c>
    </row>
    <row r="102" hidden="1" outlineLevel="1" spans="1:1">
      <c r="A102" s="434" t="s">
        <v>96</v>
      </c>
    </row>
    <row r="103" hidden="1" outlineLevel="1" spans="1:1">
      <c r="A103" s="435" t="s">
        <v>97</v>
      </c>
    </row>
    <row r="104" hidden="1" outlineLevel="1" spans="1:2">
      <c r="A104" s="434"/>
      <c r="B104" s="436" t="s">
        <v>98</v>
      </c>
    </row>
    <row r="105" collapsed="1" spans="1:1">
      <c r="A105" s="430"/>
    </row>
    <row r="106" spans="1:1">
      <c r="A106" s="433" t="s">
        <v>99</v>
      </c>
    </row>
    <row r="107" hidden="1" outlineLevel="1" spans="1:1">
      <c r="A107" s="434" t="s">
        <v>100</v>
      </c>
    </row>
    <row r="108" hidden="1" outlineLevel="1" spans="1:2">
      <c r="A108" s="434"/>
      <c r="B108" s="427" t="s">
        <v>101</v>
      </c>
    </row>
    <row r="109" collapsed="1" spans="1:1">
      <c r="A109" s="430"/>
    </row>
    <row r="110" spans="1:1">
      <c r="A110" s="433" t="s">
        <v>102</v>
      </c>
    </row>
    <row r="111" hidden="1" outlineLevel="1" spans="1:1">
      <c r="A111" s="434" t="s">
        <v>103</v>
      </c>
    </row>
    <row r="112" hidden="1" outlineLevel="1" spans="1:1">
      <c r="A112" s="434" t="s">
        <v>104</v>
      </c>
    </row>
    <row r="113" hidden="1" outlineLevel="1" spans="1:1">
      <c r="A113" s="434" t="s">
        <v>105</v>
      </c>
    </row>
    <row r="114" hidden="1" outlineLevel="1" spans="1:1">
      <c r="A114" s="435" t="s">
        <v>106</v>
      </c>
    </row>
    <row r="115" collapsed="1" spans="1:1">
      <c r="A115" s="430"/>
    </row>
  </sheetData>
  <hyperlinks>
    <hyperlink ref="A27" location="APCPI!A1" display="þ Filling-up Annex A – APCPI Self-assessment Form (APCPI worksheet)"/>
    <hyperlink ref="A37" location="CPMR!A1" display="þ Filling-up Annex B.1 – Consolidated Procurement Monitoring Report (CPMR) (CPMR worksheet)"/>
    <hyperlink ref="A99" location="Questionnaire!A1" display="þ Filling-up Annex B.2 – APCPI Questionnaire (Questionnaire worksheet)"/>
    <hyperlink ref="A106" location="criteria!A1" display="þ Filling-up Annex C - APCPI Revised Scoring and Rating System (criteria worksheet)"/>
    <hyperlink ref="A110" location="'Action Plan'!A1" display="þ Filling-up Annex D – Procurement Capacity Development Action Plan"/>
  </hyperlinks>
  <pageMargins left="0.25" right="0.2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9"/>
  <sheetViews>
    <sheetView tabSelected="1" zoomScale="99" zoomScaleNormal="99" zoomScaleSheetLayoutView="40" topLeftCell="A19" workbookViewId="0">
      <selection activeCell="E32" sqref="E32"/>
    </sheetView>
  </sheetViews>
  <sheetFormatPr defaultColWidth="11.4285714285714" defaultRowHeight="12.75"/>
  <cols>
    <col min="1" max="1" width="48.7142857142857" style="278" customWidth="1"/>
    <col min="2" max="2" width="18.2857142857143" style="278" customWidth="1"/>
    <col min="3" max="3" width="15.8571428571429" style="278" customWidth="1"/>
    <col min="4" max="4" width="15.5714285714286" style="278" customWidth="1"/>
    <col min="5" max="5" width="16.4285714285714" style="279" customWidth="1"/>
    <col min="6" max="6" width="16.1428571428571" style="278" customWidth="1"/>
    <col min="7" max="7" width="15.4285714285714" style="278" customWidth="1"/>
    <col min="8" max="9" width="14.7142857142857" style="278" customWidth="1"/>
    <col min="10" max="10" width="16.4285714285714" style="278" customWidth="1"/>
    <col min="11" max="11" width="11.7142857142857" style="278" customWidth="1"/>
    <col min="12" max="12" width="45.1428571428571" style="278" hidden="1" customWidth="1"/>
    <col min="13" max="13" width="16.8571428571429" style="278" customWidth="1"/>
    <col min="14" max="14" width="20.4285714285714" style="278" customWidth="1"/>
    <col min="15" max="15" width="23.7142857142857" style="278" hidden="1" customWidth="1"/>
    <col min="16" max="16" width="24.2857142857143" style="278" hidden="1" customWidth="1"/>
    <col min="17" max="17" width="20.2857142857143" style="278" hidden="1" customWidth="1"/>
    <col min="18" max="18" width="19.7142857142857" style="278" hidden="1" customWidth="1"/>
    <col min="19" max="19" width="14.4285714285714" style="278" customWidth="1"/>
    <col min="20" max="16384" width="11.4285714285714" style="278"/>
  </cols>
  <sheetData>
    <row r="1" s="276" customFormat="1" ht="15.75" spans="1:21">
      <c r="A1" s="280" t="s">
        <v>107</v>
      </c>
      <c r="B1" s="280"/>
      <c r="C1" s="280"/>
      <c r="D1" s="280"/>
      <c r="E1" s="280"/>
      <c r="F1" s="280"/>
      <c r="G1" s="280"/>
      <c r="H1" s="280"/>
      <c r="I1" s="280"/>
      <c r="J1" s="280"/>
      <c r="K1" s="280"/>
      <c r="L1" s="280"/>
      <c r="M1" s="280"/>
      <c r="N1" s="280"/>
      <c r="O1" s="280"/>
      <c r="P1" s="280"/>
      <c r="Q1" s="280"/>
      <c r="R1" s="280"/>
      <c r="S1" s="280"/>
      <c r="T1" s="418"/>
      <c r="U1" s="418"/>
    </row>
    <row r="2" s="276" customFormat="1" ht="15.75" spans="1:21">
      <c r="A2" s="280" t="s">
        <v>108</v>
      </c>
      <c r="B2" s="280"/>
      <c r="C2" s="280"/>
      <c r="D2" s="280"/>
      <c r="E2" s="280"/>
      <c r="F2" s="280"/>
      <c r="G2" s="280"/>
      <c r="H2" s="280"/>
      <c r="I2" s="280"/>
      <c r="J2" s="280"/>
      <c r="K2" s="280"/>
      <c r="L2" s="280"/>
      <c r="M2" s="280"/>
      <c r="N2" s="280"/>
      <c r="O2" s="280"/>
      <c r="P2" s="280"/>
      <c r="Q2" s="280"/>
      <c r="R2" s="280"/>
      <c r="S2" s="280"/>
      <c r="T2" s="418"/>
      <c r="U2" s="418"/>
    </row>
    <row r="3" s="276" customFormat="1" ht="15.75" spans="1:21">
      <c r="A3" s="280" t="s">
        <v>109</v>
      </c>
      <c r="B3" s="280"/>
      <c r="C3" s="280"/>
      <c r="D3" s="280"/>
      <c r="E3" s="280"/>
      <c r="F3" s="280"/>
      <c r="G3" s="280"/>
      <c r="H3" s="280"/>
      <c r="I3" s="280"/>
      <c r="J3" s="280"/>
      <c r="K3" s="280"/>
      <c r="L3" s="280"/>
      <c r="M3" s="280"/>
      <c r="N3" s="280"/>
      <c r="O3" s="280"/>
      <c r="P3" s="280"/>
      <c r="Q3" s="280"/>
      <c r="R3" s="280"/>
      <c r="S3" s="280"/>
      <c r="T3" s="418"/>
      <c r="U3" s="418"/>
    </row>
    <row r="4" s="276" customFormat="1" customHeight="1" spans="1:21">
      <c r="A4" s="281"/>
      <c r="B4" s="281"/>
      <c r="C4" s="281"/>
      <c r="D4" s="281"/>
      <c r="E4" s="281"/>
      <c r="F4" s="281"/>
      <c r="G4" s="281"/>
      <c r="H4" s="281"/>
      <c r="I4" s="281"/>
      <c r="J4" s="281"/>
      <c r="K4" s="281"/>
      <c r="L4" s="281"/>
      <c r="M4" s="281"/>
      <c r="N4" s="281"/>
      <c r="O4" s="281"/>
      <c r="P4" s="281"/>
      <c r="Q4" s="281"/>
      <c r="R4" s="281"/>
      <c r="S4" s="281"/>
      <c r="T4" s="418"/>
      <c r="U4" s="418"/>
    </row>
    <row r="5" spans="10:16">
      <c r="J5" s="369"/>
      <c r="P5" s="279"/>
    </row>
    <row r="6" customHeight="1" spans="1:20">
      <c r="A6" s="282" t="s">
        <v>110</v>
      </c>
      <c r="B6" s="282"/>
      <c r="C6" s="283"/>
      <c r="D6" s="283"/>
      <c r="E6" s="284"/>
      <c r="F6" s="283"/>
      <c r="H6" s="283"/>
      <c r="I6" s="283"/>
      <c r="K6" s="370"/>
      <c r="L6" s="53"/>
      <c r="M6" s="53"/>
      <c r="N6" s="371" t="s">
        <v>111</v>
      </c>
      <c r="P6" s="279"/>
      <c r="S6" s="419"/>
      <c r="T6" s="283"/>
    </row>
    <row r="8" spans="1:19">
      <c r="A8" s="285"/>
      <c r="B8" s="285"/>
      <c r="C8" s="285"/>
      <c r="D8" s="285"/>
      <c r="E8" s="286"/>
      <c r="F8" s="285"/>
      <c r="G8" s="285"/>
      <c r="H8" s="285"/>
      <c r="I8" s="285"/>
      <c r="J8" s="285"/>
      <c r="K8" s="285"/>
      <c r="L8" s="285"/>
      <c r="M8" s="285"/>
      <c r="N8" s="285"/>
      <c r="O8" s="285"/>
      <c r="P8" s="285"/>
      <c r="Q8" s="285"/>
      <c r="R8" s="285"/>
      <c r="S8" s="285"/>
    </row>
    <row r="9" spans="1:19">
      <c r="A9" s="287"/>
      <c r="B9" s="287"/>
      <c r="C9" s="287"/>
      <c r="D9" s="287"/>
      <c r="E9" s="288"/>
      <c r="F9" s="287"/>
      <c r="G9" s="287"/>
      <c r="H9" s="287"/>
      <c r="I9" s="285"/>
      <c r="J9" s="285"/>
      <c r="K9" s="285"/>
      <c r="L9" s="285"/>
      <c r="M9" s="285"/>
      <c r="N9" s="285"/>
      <c r="O9" s="285"/>
      <c r="P9" s="285"/>
      <c r="Q9" s="285"/>
      <c r="R9" s="285"/>
      <c r="S9" s="285"/>
    </row>
    <row r="10" ht="13.5"/>
    <row r="11" s="277" customFormat="1" ht="51.75" spans="1:19">
      <c r="A11" s="289" t="s">
        <v>112</v>
      </c>
      <c r="B11" s="290" t="s">
        <v>113</v>
      </c>
      <c r="C11" s="290" t="s">
        <v>114</v>
      </c>
      <c r="D11" s="290" t="s">
        <v>115</v>
      </c>
      <c r="E11" s="291" t="s">
        <v>116</v>
      </c>
      <c r="F11" s="290" t="s">
        <v>117</v>
      </c>
      <c r="G11" s="290" t="s">
        <v>118</v>
      </c>
      <c r="H11" s="290" t="s">
        <v>119</v>
      </c>
      <c r="I11" s="290" t="s">
        <v>120</v>
      </c>
      <c r="J11" s="290" t="s">
        <v>121</v>
      </c>
      <c r="K11" s="290" t="s">
        <v>122</v>
      </c>
      <c r="L11" s="289" t="s">
        <v>112</v>
      </c>
      <c r="M11" s="290" t="s">
        <v>123</v>
      </c>
      <c r="N11" s="290" t="s">
        <v>124</v>
      </c>
      <c r="O11" s="290" t="s">
        <v>125</v>
      </c>
      <c r="P11" s="290" t="s">
        <v>126</v>
      </c>
      <c r="Q11" s="290" t="s">
        <v>127</v>
      </c>
      <c r="R11" s="290" t="s">
        <v>128</v>
      </c>
      <c r="S11" s="290" t="s">
        <v>129</v>
      </c>
    </row>
    <row r="12" ht="13.5" spans="1:19">
      <c r="A12" s="292" t="s">
        <v>130</v>
      </c>
      <c r="B12" s="292" t="s">
        <v>131</v>
      </c>
      <c r="C12" s="292" t="s">
        <v>132</v>
      </c>
      <c r="D12" s="292" t="s">
        <v>133</v>
      </c>
      <c r="E12" s="293" t="s">
        <v>134</v>
      </c>
      <c r="F12" s="292" t="s">
        <v>135</v>
      </c>
      <c r="G12" s="292" t="s">
        <v>136</v>
      </c>
      <c r="H12" s="292" t="s">
        <v>137</v>
      </c>
      <c r="I12" s="292" t="s">
        <v>138</v>
      </c>
      <c r="J12" s="292" t="s">
        <v>139</v>
      </c>
      <c r="K12" s="372" t="s">
        <v>140</v>
      </c>
      <c r="L12" s="292"/>
      <c r="M12" s="292" t="s">
        <v>141</v>
      </c>
      <c r="N12" s="292" t="s">
        <v>142</v>
      </c>
      <c r="O12" s="292" t="s">
        <v>143</v>
      </c>
      <c r="P12" s="292" t="s">
        <v>144</v>
      </c>
      <c r="Q12" s="292" t="s">
        <v>145</v>
      </c>
      <c r="R12" s="292" t="s">
        <v>146</v>
      </c>
      <c r="S12" s="420" t="s">
        <v>143</v>
      </c>
    </row>
    <row r="13" ht="13.5" spans="1:19">
      <c r="A13" s="294" t="s">
        <v>147</v>
      </c>
      <c r="B13" s="295"/>
      <c r="C13" s="296"/>
      <c r="D13" s="296"/>
      <c r="E13" s="297"/>
      <c r="F13" s="296"/>
      <c r="G13" s="296"/>
      <c r="H13" s="296"/>
      <c r="I13" s="373"/>
      <c r="J13" s="296"/>
      <c r="K13" s="373"/>
      <c r="L13" s="294" t="s">
        <v>147</v>
      </c>
      <c r="M13" s="373"/>
      <c r="N13" s="373"/>
      <c r="O13" s="374"/>
      <c r="P13" s="296"/>
      <c r="Q13" s="296"/>
      <c r="R13" s="374"/>
      <c r="S13" s="388"/>
    </row>
    <row r="14" ht="15.75" spans="1:19">
      <c r="A14" s="298" t="s">
        <v>148</v>
      </c>
      <c r="B14" s="299">
        <v>3830245450.65</v>
      </c>
      <c r="C14" s="300">
        <v>241</v>
      </c>
      <c r="D14" s="301">
        <v>173</v>
      </c>
      <c r="E14" s="302">
        <v>3706601205.27</v>
      </c>
      <c r="F14" s="301">
        <v>69</v>
      </c>
      <c r="G14" s="301">
        <v>295</v>
      </c>
      <c r="H14" s="301">
        <v>292</v>
      </c>
      <c r="I14" s="375">
        <v>248</v>
      </c>
      <c r="J14" s="300">
        <v>241</v>
      </c>
      <c r="K14" s="301">
        <v>173</v>
      </c>
      <c r="L14" s="376"/>
      <c r="M14" s="377"/>
      <c r="N14" s="377"/>
      <c r="O14" s="377"/>
      <c r="P14" s="377"/>
      <c r="Q14" s="377"/>
      <c r="R14" s="421"/>
      <c r="S14" s="301">
        <v>173</v>
      </c>
    </row>
    <row r="15" ht="15.75" spans="1:19">
      <c r="A15" s="298" t="s">
        <v>149</v>
      </c>
      <c r="B15" s="303">
        <v>275684627.67</v>
      </c>
      <c r="C15" s="300">
        <v>63</v>
      </c>
      <c r="D15" s="301">
        <v>45</v>
      </c>
      <c r="E15" s="302">
        <v>255707704.37</v>
      </c>
      <c r="F15" s="301">
        <v>17</v>
      </c>
      <c r="G15" s="301">
        <v>107</v>
      </c>
      <c r="H15" s="301">
        <v>92</v>
      </c>
      <c r="I15" s="375">
        <v>69</v>
      </c>
      <c r="J15" s="300">
        <v>63</v>
      </c>
      <c r="K15" s="301">
        <v>45</v>
      </c>
      <c r="L15" s="378" t="s">
        <v>149</v>
      </c>
      <c r="M15" s="379">
        <v>4</v>
      </c>
      <c r="N15" s="379">
        <v>2</v>
      </c>
      <c r="O15" s="380"/>
      <c r="P15" s="380"/>
      <c r="Q15" s="380"/>
      <c r="R15" s="422"/>
      <c r="S15" s="301">
        <v>45</v>
      </c>
    </row>
    <row r="16" ht="15.75" spans="1:19">
      <c r="A16" s="304" t="s">
        <v>150</v>
      </c>
      <c r="B16" s="305"/>
      <c r="C16" s="306"/>
      <c r="D16" s="306"/>
      <c r="E16" s="305"/>
      <c r="F16" s="306"/>
      <c r="G16" s="306"/>
      <c r="H16" s="306"/>
      <c r="I16" s="381"/>
      <c r="J16" s="381"/>
      <c r="K16" s="381"/>
      <c r="L16" s="382" t="s">
        <v>150</v>
      </c>
      <c r="M16" s="383"/>
      <c r="N16" s="383"/>
      <c r="O16" s="383"/>
      <c r="P16" s="383"/>
      <c r="Q16" s="383"/>
      <c r="R16" s="383"/>
      <c r="S16" s="383"/>
    </row>
    <row r="17" ht="13.5" spans="1:19">
      <c r="A17" s="307" t="s">
        <v>151</v>
      </c>
      <c r="B17" s="308">
        <f t="shared" ref="B17:K17" si="0">SUM(B14:B16)</f>
        <v>4105930078.32</v>
      </c>
      <c r="C17" s="309">
        <f t="shared" si="0"/>
        <v>304</v>
      </c>
      <c r="D17" s="309">
        <f t="shared" si="0"/>
        <v>218</v>
      </c>
      <c r="E17" s="308">
        <f t="shared" si="0"/>
        <v>3962308909.64</v>
      </c>
      <c r="F17" s="309">
        <f t="shared" si="0"/>
        <v>86</v>
      </c>
      <c r="G17" s="309">
        <f t="shared" si="0"/>
        <v>402</v>
      </c>
      <c r="H17" s="309">
        <f t="shared" si="0"/>
        <v>384</v>
      </c>
      <c r="I17" s="309">
        <f t="shared" si="0"/>
        <v>317</v>
      </c>
      <c r="J17" s="309">
        <f t="shared" si="0"/>
        <v>304</v>
      </c>
      <c r="K17" s="384">
        <f t="shared" si="0"/>
        <v>218</v>
      </c>
      <c r="L17" s="307" t="s">
        <v>151</v>
      </c>
      <c r="M17" s="309">
        <f>SUM(M14:M16)</f>
        <v>4</v>
      </c>
      <c r="N17" s="309">
        <f>SUM(N14:N16)</f>
        <v>2</v>
      </c>
      <c r="O17" s="385" t="s">
        <v>152</v>
      </c>
      <c r="P17" s="309">
        <f>SUM(P14:P16)</f>
        <v>0</v>
      </c>
      <c r="Q17" s="309">
        <f>SUM(Q14:Q16)</f>
        <v>0</v>
      </c>
      <c r="R17" s="423" t="e">
        <f>AVERAGE(R14:R16)</f>
        <v>#DIV/0!</v>
      </c>
      <c r="S17" s="384">
        <f>SUM(S14:S16)</f>
        <v>218</v>
      </c>
    </row>
    <row r="18" ht="13.5" spans="1:19">
      <c r="A18" s="310" t="s">
        <v>153</v>
      </c>
      <c r="B18" s="311"/>
      <c r="C18" s="312"/>
      <c r="D18" s="312"/>
      <c r="E18" s="313"/>
      <c r="F18" s="312"/>
      <c r="G18" s="312"/>
      <c r="H18" s="312"/>
      <c r="I18" s="386"/>
      <c r="J18" s="312"/>
      <c r="K18" s="386"/>
      <c r="L18" s="310" t="s">
        <v>153</v>
      </c>
      <c r="M18" s="387"/>
      <c r="N18" s="387"/>
      <c r="O18" s="388"/>
      <c r="P18" s="312"/>
      <c r="Q18" s="312"/>
      <c r="R18" s="388"/>
      <c r="S18" s="388"/>
    </row>
    <row r="19" ht="13.5" spans="1:19">
      <c r="A19" s="298" t="s">
        <v>154</v>
      </c>
      <c r="B19" s="314"/>
      <c r="C19" s="315"/>
      <c r="D19" s="315"/>
      <c r="E19" s="314"/>
      <c r="F19" s="316"/>
      <c r="G19" s="316"/>
      <c r="H19" s="316"/>
      <c r="I19" s="389"/>
      <c r="J19" s="390"/>
      <c r="K19" s="391"/>
      <c r="L19" s="298" t="s">
        <v>154</v>
      </c>
      <c r="M19" s="392"/>
      <c r="N19" s="392"/>
      <c r="O19" s="392"/>
      <c r="P19" s="393"/>
      <c r="Q19" s="393"/>
      <c r="R19" s="392"/>
      <c r="S19" s="392"/>
    </row>
    <row r="20" ht="15.75" spans="1:19">
      <c r="A20" s="298" t="s">
        <v>155</v>
      </c>
      <c r="B20" s="317">
        <v>4133324.68</v>
      </c>
      <c r="C20" s="318">
        <v>2764385.5</v>
      </c>
      <c r="D20" s="319">
        <v>21</v>
      </c>
      <c r="E20" s="320">
        <v>17</v>
      </c>
      <c r="F20" s="321"/>
      <c r="G20" s="316"/>
      <c r="H20" s="316"/>
      <c r="I20" s="389"/>
      <c r="J20" s="394">
        <v>21</v>
      </c>
      <c r="K20" s="394">
        <v>17</v>
      </c>
      <c r="L20" s="298" t="s">
        <v>155</v>
      </c>
      <c r="M20" s="392"/>
      <c r="N20" s="392"/>
      <c r="O20" s="395"/>
      <c r="P20" s="393"/>
      <c r="Q20" s="393"/>
      <c r="R20" s="395"/>
      <c r="S20" s="395"/>
    </row>
    <row r="21" ht="15.75" spans="1:19">
      <c r="A21" s="298" t="s">
        <v>156</v>
      </c>
      <c r="B21" s="322">
        <v>508245.35</v>
      </c>
      <c r="C21" s="319">
        <v>20</v>
      </c>
      <c r="D21" s="319">
        <v>9</v>
      </c>
      <c r="E21" s="320">
        <v>231833.75</v>
      </c>
      <c r="F21" s="321"/>
      <c r="G21" s="316"/>
      <c r="H21" s="316"/>
      <c r="I21" s="389"/>
      <c r="J21" s="390"/>
      <c r="K21" s="396"/>
      <c r="L21" s="298" t="s">
        <v>156</v>
      </c>
      <c r="M21" s="392"/>
      <c r="N21" s="392"/>
      <c r="O21" s="395"/>
      <c r="P21" s="393"/>
      <c r="Q21" s="393"/>
      <c r="R21" s="395"/>
      <c r="S21" s="395"/>
    </row>
    <row r="22" ht="15.75" spans="1:19">
      <c r="A22" s="298" t="s">
        <v>157</v>
      </c>
      <c r="B22" s="322">
        <v>20858568.81</v>
      </c>
      <c r="C22" s="323">
        <v>53</v>
      </c>
      <c r="D22" s="323">
        <v>41</v>
      </c>
      <c r="E22" s="324">
        <v>18010403.26</v>
      </c>
      <c r="F22" s="321"/>
      <c r="G22" s="316"/>
      <c r="H22" s="316"/>
      <c r="I22" s="389"/>
      <c r="J22" s="390"/>
      <c r="K22" s="394">
        <v>41</v>
      </c>
      <c r="L22" s="298" t="s">
        <v>157</v>
      </c>
      <c r="M22" s="392"/>
      <c r="N22" s="392"/>
      <c r="O22" s="395"/>
      <c r="P22" s="393"/>
      <c r="Q22" s="393"/>
      <c r="R22" s="395"/>
      <c r="S22" s="395"/>
    </row>
    <row r="23" ht="15.75" spans="1:19">
      <c r="A23" s="298" t="s">
        <v>158</v>
      </c>
      <c r="B23" s="322">
        <v>4941097.79</v>
      </c>
      <c r="C23" s="323">
        <v>219</v>
      </c>
      <c r="D23" s="323">
        <v>191</v>
      </c>
      <c r="E23" s="325">
        <v>4238831.79</v>
      </c>
      <c r="F23" s="321"/>
      <c r="G23" s="316"/>
      <c r="H23" s="316"/>
      <c r="I23" s="389"/>
      <c r="J23" s="390"/>
      <c r="K23" s="397">
        <v>191</v>
      </c>
      <c r="L23" s="298" t="s">
        <v>158</v>
      </c>
      <c r="M23" s="392"/>
      <c r="N23" s="392"/>
      <c r="O23" s="395"/>
      <c r="P23" s="393"/>
      <c r="Q23" s="393"/>
      <c r="R23" s="395"/>
      <c r="S23" s="395"/>
    </row>
    <row r="24" ht="15.75" spans="1:19">
      <c r="A24" s="298" t="s">
        <v>159</v>
      </c>
      <c r="B24" s="326">
        <v>42395890.08</v>
      </c>
      <c r="C24" s="327">
        <v>4</v>
      </c>
      <c r="D24" s="327">
        <v>4</v>
      </c>
      <c r="E24" s="326">
        <v>42395890.08</v>
      </c>
      <c r="F24" s="328"/>
      <c r="G24" s="329"/>
      <c r="H24" s="329"/>
      <c r="I24" s="398"/>
      <c r="J24" s="390"/>
      <c r="K24" s="399">
        <v>4</v>
      </c>
      <c r="L24" s="298" t="s">
        <v>159</v>
      </c>
      <c r="M24" s="373"/>
      <c r="N24" s="373"/>
      <c r="O24" s="374"/>
      <c r="P24" s="329"/>
      <c r="Q24" s="329"/>
      <c r="R24" s="374"/>
      <c r="S24" s="374"/>
    </row>
    <row r="25" ht="15.75" spans="1:19">
      <c r="A25" s="298" t="s">
        <v>160</v>
      </c>
      <c r="B25" s="330"/>
      <c r="C25" s="331"/>
      <c r="D25" s="331"/>
      <c r="E25" s="332"/>
      <c r="F25" s="328"/>
      <c r="G25" s="329"/>
      <c r="H25" s="329"/>
      <c r="I25" s="398"/>
      <c r="J25" s="400"/>
      <c r="K25" s="396"/>
      <c r="L25" s="298" t="s">
        <v>160</v>
      </c>
      <c r="M25" s="373"/>
      <c r="N25" s="373"/>
      <c r="O25" s="374"/>
      <c r="P25" s="329"/>
      <c r="Q25" s="329"/>
      <c r="R25" s="374"/>
      <c r="S25" s="374"/>
    </row>
    <row r="26" ht="15.75" spans="1:19">
      <c r="A26" s="298" t="s">
        <v>161</v>
      </c>
      <c r="B26" s="330"/>
      <c r="C26" s="331"/>
      <c r="D26" s="331"/>
      <c r="E26" s="333"/>
      <c r="F26" s="328"/>
      <c r="G26" s="329"/>
      <c r="H26" s="329"/>
      <c r="I26" s="398"/>
      <c r="J26" s="401"/>
      <c r="K26" s="402"/>
      <c r="L26" s="298" t="s">
        <v>161</v>
      </c>
      <c r="M26" s="373"/>
      <c r="N26" s="373"/>
      <c r="O26" s="374"/>
      <c r="P26" s="329"/>
      <c r="Q26" s="329"/>
      <c r="R26" s="374"/>
      <c r="S26" s="374"/>
    </row>
    <row r="27" ht="15.75" spans="1:19">
      <c r="A27" s="298" t="s">
        <v>162</v>
      </c>
      <c r="B27" s="334">
        <v>7172913.09</v>
      </c>
      <c r="C27" s="327">
        <v>33</v>
      </c>
      <c r="D27" s="327">
        <v>22</v>
      </c>
      <c r="E27" s="335">
        <v>665050.68</v>
      </c>
      <c r="F27" s="328"/>
      <c r="G27" s="329"/>
      <c r="H27" s="329"/>
      <c r="I27" s="398"/>
      <c r="J27" s="390"/>
      <c r="K27" s="390"/>
      <c r="L27" s="298" t="s">
        <v>162</v>
      </c>
      <c r="M27" s="373"/>
      <c r="N27" s="373"/>
      <c r="O27" s="374"/>
      <c r="P27" s="329"/>
      <c r="Q27" s="329"/>
      <c r="R27" s="374"/>
      <c r="S27" s="374"/>
    </row>
    <row r="28" ht="15.75" spans="1:19">
      <c r="A28" s="298" t="s">
        <v>163</v>
      </c>
      <c r="B28" s="330"/>
      <c r="C28" s="331"/>
      <c r="D28" s="331"/>
      <c r="E28" s="336"/>
      <c r="F28" s="328"/>
      <c r="G28" s="329"/>
      <c r="H28" s="329"/>
      <c r="I28" s="398"/>
      <c r="J28" s="400"/>
      <c r="K28" s="390"/>
      <c r="L28" s="298" t="s">
        <v>163</v>
      </c>
      <c r="M28" s="373"/>
      <c r="N28" s="373"/>
      <c r="O28" s="374"/>
      <c r="P28" s="329"/>
      <c r="Q28" s="329"/>
      <c r="R28" s="374"/>
      <c r="S28" s="374"/>
    </row>
    <row r="29" ht="15.75" spans="1:19">
      <c r="A29" s="298" t="s">
        <v>164</v>
      </c>
      <c r="B29" s="337">
        <v>27527600</v>
      </c>
      <c r="C29" s="323">
        <v>42</v>
      </c>
      <c r="D29" s="323">
        <v>16</v>
      </c>
      <c r="E29" s="335">
        <v>25841017.74</v>
      </c>
      <c r="F29" s="328"/>
      <c r="G29" s="329"/>
      <c r="H29" s="329"/>
      <c r="I29" s="398"/>
      <c r="J29" s="403">
        <v>42</v>
      </c>
      <c r="K29" s="404">
        <v>16</v>
      </c>
      <c r="L29" s="298" t="s">
        <v>164</v>
      </c>
      <c r="M29" s="373"/>
      <c r="N29" s="373"/>
      <c r="O29" s="374"/>
      <c r="P29" s="329"/>
      <c r="Q29" s="329"/>
      <c r="R29" s="374"/>
      <c r="S29" s="374"/>
    </row>
    <row r="30" ht="15.75" spans="1:19">
      <c r="A30" s="298" t="s">
        <v>165</v>
      </c>
      <c r="B30" s="338">
        <v>158461667.48</v>
      </c>
      <c r="C30" s="323">
        <v>911</v>
      </c>
      <c r="D30" s="323">
        <v>627</v>
      </c>
      <c r="E30" s="339">
        <v>113791822.37</v>
      </c>
      <c r="F30" s="328"/>
      <c r="G30" s="329"/>
      <c r="H30" s="329"/>
      <c r="I30" s="398"/>
      <c r="J30" s="405">
        <v>911</v>
      </c>
      <c r="K30" s="405">
        <v>602</v>
      </c>
      <c r="L30" s="298" t="s">
        <v>165</v>
      </c>
      <c r="M30" s="373"/>
      <c r="N30" s="373"/>
      <c r="O30" s="374"/>
      <c r="P30" s="329"/>
      <c r="Q30" s="329"/>
      <c r="R30" s="374"/>
      <c r="S30" s="374"/>
    </row>
    <row r="31" ht="15.75" spans="1:19">
      <c r="A31" s="298" t="s">
        <v>166</v>
      </c>
      <c r="B31" s="340">
        <v>53317851.58</v>
      </c>
      <c r="C31" s="323">
        <v>162</v>
      </c>
      <c r="D31" s="341">
        <v>147</v>
      </c>
      <c r="E31" s="342">
        <v>49170857.58</v>
      </c>
      <c r="F31" s="321"/>
      <c r="G31" s="316"/>
      <c r="H31" s="316"/>
      <c r="I31" s="389"/>
      <c r="J31" s="390"/>
      <c r="K31" s="394">
        <v>12</v>
      </c>
      <c r="L31" s="298" t="s">
        <v>166</v>
      </c>
      <c r="M31" s="392"/>
      <c r="N31" s="392"/>
      <c r="O31" s="395"/>
      <c r="P31" s="393"/>
      <c r="Q31" s="393"/>
      <c r="R31" s="395"/>
      <c r="S31" s="395"/>
    </row>
    <row r="32" ht="15.75" spans="1:19">
      <c r="A32" s="298" t="s">
        <v>167</v>
      </c>
      <c r="B32" s="339">
        <v>5276000</v>
      </c>
      <c r="C32" s="343">
        <v>12</v>
      </c>
      <c r="D32" s="344">
        <v>8</v>
      </c>
      <c r="E32" s="339">
        <v>5276000</v>
      </c>
      <c r="F32" s="321"/>
      <c r="G32" s="316"/>
      <c r="H32" s="316"/>
      <c r="I32" s="316"/>
      <c r="J32" s="400"/>
      <c r="K32" s="406"/>
      <c r="L32" s="298" t="s">
        <v>167</v>
      </c>
      <c r="M32" s="392"/>
      <c r="N32" s="392"/>
      <c r="O32" s="395"/>
      <c r="P32" s="393"/>
      <c r="Q32" s="393"/>
      <c r="R32" s="395"/>
      <c r="S32" s="395"/>
    </row>
    <row r="33" ht="13.5" spans="1:19">
      <c r="A33" s="345" t="s">
        <v>151</v>
      </c>
      <c r="B33" s="346">
        <f>SUM(B19:B32)</f>
        <v>324593158.86</v>
      </c>
      <c r="C33" s="347">
        <f>SUM(C19:C32)</f>
        <v>2765841.5</v>
      </c>
      <c r="D33" s="347">
        <f>SUM(D19:D32)</f>
        <v>1086</v>
      </c>
      <c r="E33" s="346">
        <f>SUM(E19:E32)</f>
        <v>259621724.25</v>
      </c>
      <c r="F33" s="316"/>
      <c r="G33" s="316"/>
      <c r="H33" s="316"/>
      <c r="I33" s="316"/>
      <c r="J33" s="309">
        <f>SUM(J20:J31)</f>
        <v>974</v>
      </c>
      <c r="K33" s="384">
        <f>SUM(K19:K31)</f>
        <v>883</v>
      </c>
      <c r="L33" s="345" t="s">
        <v>151</v>
      </c>
      <c r="M33" s="392"/>
      <c r="N33" s="392"/>
      <c r="O33" s="392"/>
      <c r="P33" s="392"/>
      <c r="Q33" s="392"/>
      <c r="R33" s="392"/>
      <c r="S33" s="392"/>
    </row>
    <row r="34" ht="13.5" spans="1:19">
      <c r="A34" s="294" t="s">
        <v>168</v>
      </c>
      <c r="B34" s="311"/>
      <c r="C34" s="348"/>
      <c r="D34" s="348"/>
      <c r="E34" s="311"/>
      <c r="F34" s="329"/>
      <c r="G34" s="329"/>
      <c r="H34" s="329"/>
      <c r="I34" s="329"/>
      <c r="J34" s="329"/>
      <c r="K34" s="398"/>
      <c r="L34" s="294" t="s">
        <v>168</v>
      </c>
      <c r="M34" s="373"/>
      <c r="N34" s="373"/>
      <c r="O34" s="374"/>
      <c r="P34" s="329"/>
      <c r="Q34" s="329"/>
      <c r="R34" s="374"/>
      <c r="S34" s="374"/>
    </row>
    <row r="35" ht="13.5" spans="1:19">
      <c r="A35" s="298" t="s">
        <v>169</v>
      </c>
      <c r="B35" s="349">
        <v>7217000</v>
      </c>
      <c r="C35" s="350">
        <v>1</v>
      </c>
      <c r="D35" s="350">
        <v>1</v>
      </c>
      <c r="E35" s="349">
        <v>6404000</v>
      </c>
      <c r="F35" s="329"/>
      <c r="G35" s="351">
        <v>6</v>
      </c>
      <c r="H35" s="351">
        <v>6</v>
      </c>
      <c r="I35" s="351">
        <v>4</v>
      </c>
      <c r="J35" s="329"/>
      <c r="K35" s="398"/>
      <c r="L35" s="298" t="s">
        <v>169</v>
      </c>
      <c r="M35" s="373"/>
      <c r="N35" s="373"/>
      <c r="O35" s="374"/>
      <c r="P35" s="329"/>
      <c r="Q35" s="329"/>
      <c r="R35" s="374"/>
      <c r="S35" s="374"/>
    </row>
    <row r="36" ht="13.5" spans="1:19">
      <c r="A36" s="298" t="s">
        <v>170</v>
      </c>
      <c r="B36" s="349">
        <v>36992060</v>
      </c>
      <c r="C36" s="350">
        <v>83</v>
      </c>
      <c r="D36" s="350">
        <v>69</v>
      </c>
      <c r="E36" s="349">
        <v>34517473.36</v>
      </c>
      <c r="F36" s="329"/>
      <c r="G36" s="351"/>
      <c r="H36" s="351"/>
      <c r="I36" s="351"/>
      <c r="J36" s="329"/>
      <c r="K36" s="398"/>
      <c r="L36" s="298" t="s">
        <v>170</v>
      </c>
      <c r="M36" s="373"/>
      <c r="N36" s="373"/>
      <c r="O36" s="374"/>
      <c r="P36" s="329"/>
      <c r="Q36" s="329"/>
      <c r="R36" s="374"/>
      <c r="S36" s="374"/>
    </row>
    <row r="37" ht="13.5" spans="1:19">
      <c r="A37" s="345" t="s">
        <v>151</v>
      </c>
      <c r="B37" s="308">
        <f>SUM(B35:B36)</f>
        <v>44209060</v>
      </c>
      <c r="C37" s="309">
        <f>SUM(C35:C36)</f>
        <v>84</v>
      </c>
      <c r="D37" s="309">
        <f>SUM(D35:D36)</f>
        <v>70</v>
      </c>
      <c r="E37" s="308">
        <f>SUM(E35:E36)</f>
        <v>40921473.36</v>
      </c>
      <c r="F37" s="329"/>
      <c r="G37" s="329"/>
      <c r="H37" s="329"/>
      <c r="I37" s="329"/>
      <c r="J37" s="329"/>
      <c r="K37" s="398"/>
      <c r="L37" s="345" t="s">
        <v>151</v>
      </c>
      <c r="M37" s="373"/>
      <c r="N37" s="373"/>
      <c r="O37" s="374"/>
      <c r="P37" s="329"/>
      <c r="Q37" s="329"/>
      <c r="R37" s="374"/>
      <c r="S37" s="374"/>
    </row>
    <row r="38" ht="13.5" spans="1:19">
      <c r="A38" s="294" t="s">
        <v>171</v>
      </c>
      <c r="B38" s="349"/>
      <c r="C38" s="350"/>
      <c r="D38" s="350"/>
      <c r="E38" s="349"/>
      <c r="F38" s="296"/>
      <c r="G38" s="296"/>
      <c r="H38" s="296"/>
      <c r="I38" s="296"/>
      <c r="J38" s="296"/>
      <c r="K38" s="373"/>
      <c r="L38" s="294" t="s">
        <v>171</v>
      </c>
      <c r="M38" s="373"/>
      <c r="N38" s="373"/>
      <c r="O38" s="374"/>
      <c r="P38" s="329"/>
      <c r="Q38" s="329"/>
      <c r="R38" s="374"/>
      <c r="S38" s="374"/>
    </row>
    <row r="39" ht="13.5" spans="1:19">
      <c r="A39" s="352" t="s">
        <v>172</v>
      </c>
      <c r="B39" s="353">
        <f>B17+B33+B37+B38</f>
        <v>4474732297.18</v>
      </c>
      <c r="C39" s="309">
        <f>C17+C33+C37+C38</f>
        <v>2766229.5</v>
      </c>
      <c r="D39" s="309">
        <f>D17+D33+D37+D38</f>
        <v>1374</v>
      </c>
      <c r="E39" s="353">
        <f>E17+E33+E37+E38</f>
        <v>4262852107.25</v>
      </c>
      <c r="F39" s="296"/>
      <c r="G39" s="296"/>
      <c r="H39" s="296"/>
      <c r="I39" s="296"/>
      <c r="J39" s="407"/>
      <c r="K39" s="408"/>
      <c r="L39" s="352" t="s">
        <v>172</v>
      </c>
      <c r="M39" s="408"/>
      <c r="N39" s="408"/>
      <c r="O39" s="409"/>
      <c r="P39" s="410"/>
      <c r="Q39" s="410"/>
      <c r="R39" s="409"/>
      <c r="S39" s="409"/>
    </row>
    <row r="40" s="276" customFormat="1" spans="1:14">
      <c r="A40" s="354"/>
      <c r="B40" s="354"/>
      <c r="C40" s="354"/>
      <c r="D40" s="354"/>
      <c r="E40" s="355"/>
      <c r="F40" s="354"/>
      <c r="G40" s="354"/>
      <c r="H40" s="354"/>
      <c r="I40" s="354"/>
      <c r="J40" s="354"/>
      <c r="K40" s="354"/>
      <c r="L40" s="354"/>
      <c r="M40" s="354"/>
      <c r="N40" s="354"/>
    </row>
    <row r="41" s="276" customFormat="1" ht="15" spans="1:14">
      <c r="A41" s="356" t="s">
        <v>173</v>
      </c>
      <c r="B41" s="356"/>
      <c r="C41" s="357"/>
      <c r="D41" s="357"/>
      <c r="E41" s="358"/>
      <c r="F41" s="356"/>
      <c r="G41" s="356"/>
      <c r="H41" s="356"/>
      <c r="I41" s="357"/>
      <c r="J41" s="357"/>
      <c r="K41" s="357"/>
      <c r="L41" s="356" t="s">
        <v>173</v>
      </c>
      <c r="M41" s="357"/>
      <c r="N41" s="357"/>
    </row>
    <row r="42" s="276" customFormat="1" ht="15.75" spans="1:20">
      <c r="A42" s="356" t="s">
        <v>174</v>
      </c>
      <c r="B42" s="357"/>
      <c r="C42" s="357"/>
      <c r="D42" s="357"/>
      <c r="E42" s="359"/>
      <c r="F42" s="357"/>
      <c r="G42" s="357"/>
      <c r="H42" s="357"/>
      <c r="I42" s="357"/>
      <c r="J42" s="357"/>
      <c r="K42" s="411"/>
      <c r="L42" s="356" t="s">
        <v>174</v>
      </c>
      <c r="M42" s="357"/>
      <c r="N42" s="357"/>
      <c r="O42" s="357"/>
      <c r="P42" s="357"/>
      <c r="Q42" s="357"/>
      <c r="R42" s="357"/>
      <c r="S42" s="357"/>
      <c r="T42" s="411"/>
    </row>
    <row r="43" ht="15" spans="1:20">
      <c r="A43" s="360"/>
      <c r="B43" s="272"/>
      <c r="C43" s="360"/>
      <c r="D43" s="272"/>
      <c r="E43" s="361"/>
      <c r="F43" s="360"/>
      <c r="G43" s="360"/>
      <c r="H43" s="360"/>
      <c r="I43" s="360"/>
      <c r="J43" s="360"/>
      <c r="K43" s="360"/>
      <c r="L43" s="285"/>
      <c r="M43" s="285"/>
      <c r="N43" s="285"/>
      <c r="O43" s="285"/>
      <c r="P43" s="285"/>
      <c r="Q43" s="413"/>
      <c r="R43" s="413"/>
      <c r="S43" s="413"/>
      <c r="T43" s="424"/>
    </row>
    <row r="44" ht="15.75" spans="1:20">
      <c r="A44" s="360"/>
      <c r="B44" s="272"/>
      <c r="C44" s="360"/>
      <c r="D44" s="272"/>
      <c r="E44" s="362"/>
      <c r="F44" s="360"/>
      <c r="G44" s="360"/>
      <c r="H44" s="360"/>
      <c r="I44" s="360"/>
      <c r="J44" s="272"/>
      <c r="K44" s="412"/>
      <c r="L44" s="285"/>
      <c r="M44" s="272"/>
      <c r="N44" s="285"/>
      <c r="O44" s="413" t="s">
        <v>175</v>
      </c>
      <c r="P44" s="413"/>
      <c r="Q44" s="360"/>
      <c r="R44" s="360"/>
      <c r="S44" s="272"/>
      <c r="T44" s="425"/>
    </row>
    <row r="45" ht="15" spans="1:19">
      <c r="A45" s="363"/>
      <c r="B45" s="363"/>
      <c r="C45" s="363"/>
      <c r="D45" s="363"/>
      <c r="E45" s="363"/>
      <c r="F45" s="363"/>
      <c r="G45" s="363"/>
      <c r="H45" s="285"/>
      <c r="I45" s="285"/>
      <c r="J45" s="285"/>
      <c r="K45" s="285"/>
      <c r="L45" s="285"/>
      <c r="M45" s="272"/>
      <c r="N45" s="285"/>
      <c r="O45" s="360" t="s">
        <v>176</v>
      </c>
      <c r="P45" s="360"/>
      <c r="Q45" s="285"/>
      <c r="R45" s="285"/>
      <c r="S45" s="285"/>
    </row>
    <row r="46" ht="15" spans="1:19">
      <c r="A46" s="285"/>
      <c r="B46" s="285"/>
      <c r="C46" s="285"/>
      <c r="D46" s="285"/>
      <c r="E46" s="286"/>
      <c r="F46" s="285"/>
      <c r="G46" s="285"/>
      <c r="H46" s="285"/>
      <c r="I46" s="285"/>
      <c r="J46" s="285"/>
      <c r="K46" s="285"/>
      <c r="L46" s="360"/>
      <c r="M46" s="272"/>
      <c r="N46" s="360"/>
      <c r="O46" s="360"/>
      <c r="P46" s="360"/>
      <c r="Q46" s="285"/>
      <c r="R46" s="285"/>
      <c r="S46" s="285"/>
    </row>
    <row r="47" ht="15" spans="1:19">
      <c r="A47" s="364" t="s">
        <v>177</v>
      </c>
      <c r="F47" s="365"/>
      <c r="G47" s="364" t="s">
        <v>178</v>
      </c>
      <c r="H47" s="366"/>
      <c r="L47" s="414"/>
      <c r="M47" s="415"/>
      <c r="N47" s="364" t="s">
        <v>179</v>
      </c>
      <c r="O47" s="365"/>
      <c r="P47" s="365"/>
      <c r="Q47" s="366"/>
      <c r="R47" s="366"/>
      <c r="S47" s="366"/>
    </row>
    <row r="48" ht="15" spans="1:16">
      <c r="A48" s="367" t="s">
        <v>180</v>
      </c>
      <c r="G48" s="368" t="s">
        <v>181</v>
      </c>
      <c r="L48" s="414"/>
      <c r="M48" s="416"/>
      <c r="N48" s="367" t="s">
        <v>182</v>
      </c>
      <c r="O48" s="414"/>
      <c r="P48" s="414"/>
    </row>
    <row r="49" ht="15" spans="1:19">
      <c r="A49" s="285"/>
      <c r="B49" s="285"/>
      <c r="C49" s="285"/>
      <c r="D49" s="285"/>
      <c r="E49" s="286"/>
      <c r="F49" s="285"/>
      <c r="G49" s="285"/>
      <c r="H49" s="285"/>
      <c r="I49" s="285"/>
      <c r="J49" s="285"/>
      <c r="K49" s="285"/>
      <c r="L49" s="360"/>
      <c r="M49" s="272"/>
      <c r="N49" s="360"/>
      <c r="O49" s="360"/>
      <c r="P49" s="360"/>
      <c r="Q49" s="285"/>
      <c r="R49" s="285"/>
      <c r="S49" s="285"/>
    </row>
    <row r="50" spans="1:19">
      <c r="A50" s="285"/>
      <c r="B50" s="285"/>
      <c r="C50" s="285"/>
      <c r="D50" s="285"/>
      <c r="E50" s="286"/>
      <c r="F50" s="285"/>
      <c r="G50" s="285"/>
      <c r="H50" s="285"/>
      <c r="I50" s="285"/>
      <c r="J50" s="285"/>
      <c r="K50" s="417">
        <f>(K19+K26+K29+K30)/(D19+D26+D29+D30)</f>
        <v>0.961119751166407</v>
      </c>
      <c r="L50" s="285"/>
      <c r="M50" s="285"/>
      <c r="N50" s="285"/>
      <c r="O50" s="285"/>
      <c r="P50" s="285"/>
      <c r="Q50" s="285"/>
      <c r="R50" s="285"/>
      <c r="S50" s="285"/>
    </row>
    <row r="51" spans="1:19">
      <c r="A51" s="285"/>
      <c r="B51" s="285"/>
      <c r="C51" s="285"/>
      <c r="D51" s="285"/>
      <c r="E51" s="286"/>
      <c r="F51" s="285"/>
      <c r="G51" s="285"/>
      <c r="H51" s="285"/>
      <c r="I51" s="285"/>
      <c r="J51" s="285"/>
      <c r="K51" s="285"/>
      <c r="L51" s="285"/>
      <c r="M51" s="285"/>
      <c r="N51" s="285"/>
      <c r="O51" s="285"/>
      <c r="P51" s="285"/>
      <c r="Q51" s="285"/>
      <c r="R51" s="285"/>
      <c r="S51" s="285"/>
    </row>
    <row r="52" spans="1:19">
      <c r="A52" s="285"/>
      <c r="B52" s="285"/>
      <c r="C52" s="285"/>
      <c r="D52" s="285"/>
      <c r="E52" s="286"/>
      <c r="F52" s="285"/>
      <c r="G52" s="285"/>
      <c r="H52" s="285"/>
      <c r="I52" s="285"/>
      <c r="J52" s="285"/>
      <c r="K52" s="285"/>
      <c r="L52" s="285"/>
      <c r="M52" s="285"/>
      <c r="N52" s="285"/>
      <c r="O52" s="285"/>
      <c r="P52" s="285"/>
      <c r="Q52" s="285"/>
      <c r="R52" s="285"/>
      <c r="S52" s="285"/>
    </row>
    <row r="53" spans="1:19">
      <c r="A53" s="285"/>
      <c r="B53" s="285"/>
      <c r="C53" s="285"/>
      <c r="D53" s="285"/>
      <c r="E53" s="286"/>
      <c r="F53" s="285"/>
      <c r="G53" s="285"/>
      <c r="H53" s="285"/>
      <c r="I53" s="285"/>
      <c r="J53" s="285"/>
      <c r="K53" s="285"/>
      <c r="L53" s="285"/>
      <c r="M53" s="285"/>
      <c r="N53" s="285"/>
      <c r="O53" s="285"/>
      <c r="P53" s="285"/>
      <c r="Q53" s="285"/>
      <c r="R53" s="285"/>
      <c r="S53" s="285"/>
    </row>
    <row r="54" spans="1:19">
      <c r="A54" s="285"/>
      <c r="B54" s="285"/>
      <c r="C54" s="285"/>
      <c r="D54" s="285"/>
      <c r="E54" s="286"/>
      <c r="F54" s="285"/>
      <c r="G54" s="285"/>
      <c r="H54" s="285"/>
      <c r="I54" s="285"/>
      <c r="J54" s="285"/>
      <c r="K54" s="285"/>
      <c r="L54" s="285"/>
      <c r="M54" s="285"/>
      <c r="N54" s="285"/>
      <c r="O54" s="285"/>
      <c r="P54" s="285"/>
      <c r="Q54" s="285"/>
      <c r="R54" s="285"/>
      <c r="S54" s="285"/>
    </row>
    <row r="55" spans="1:19">
      <c r="A55" s="285"/>
      <c r="B55" s="285"/>
      <c r="C55" s="285"/>
      <c r="D55" s="285"/>
      <c r="E55" s="286"/>
      <c r="F55" s="285"/>
      <c r="G55" s="285"/>
      <c r="H55" s="285"/>
      <c r="I55" s="285"/>
      <c r="J55" s="285"/>
      <c r="K55" s="285"/>
      <c r="L55" s="285"/>
      <c r="M55" s="285"/>
      <c r="N55" s="285"/>
      <c r="O55" s="285"/>
      <c r="P55" s="285"/>
      <c r="Q55" s="285"/>
      <c r="R55" s="285"/>
      <c r="S55" s="285"/>
    </row>
    <row r="56" spans="1:19">
      <c r="A56" s="285"/>
      <c r="B56" s="285"/>
      <c r="C56" s="285"/>
      <c r="D56" s="285"/>
      <c r="E56" s="286"/>
      <c r="F56" s="285"/>
      <c r="G56" s="285"/>
      <c r="H56" s="285"/>
      <c r="I56" s="285"/>
      <c r="J56" s="285"/>
      <c r="K56" s="285"/>
      <c r="L56" s="285"/>
      <c r="M56" s="285"/>
      <c r="N56" s="285"/>
      <c r="O56" s="285"/>
      <c r="P56" s="285"/>
      <c r="Q56" s="285"/>
      <c r="R56" s="285"/>
      <c r="S56" s="285"/>
    </row>
    <row r="57" spans="1:19">
      <c r="A57" s="285"/>
      <c r="B57" s="285"/>
      <c r="C57" s="285"/>
      <c r="D57" s="285"/>
      <c r="E57" s="286"/>
      <c r="F57" s="285"/>
      <c r="G57" s="285"/>
      <c r="H57" s="285"/>
      <c r="I57" s="285"/>
      <c r="J57" s="285"/>
      <c r="K57" s="285"/>
      <c r="L57" s="285"/>
      <c r="M57" s="285"/>
      <c r="N57" s="285"/>
      <c r="O57" s="285"/>
      <c r="P57" s="285"/>
      <c r="Q57" s="285"/>
      <c r="R57" s="285"/>
      <c r="S57" s="285"/>
    </row>
    <row r="58" spans="1:19">
      <c r="A58" s="285"/>
      <c r="B58" s="285"/>
      <c r="C58" s="285"/>
      <c r="D58" s="285"/>
      <c r="E58" s="286"/>
      <c r="F58" s="285"/>
      <c r="G58" s="285"/>
      <c r="H58" s="285"/>
      <c r="I58" s="285"/>
      <c r="J58" s="285"/>
      <c r="K58" s="285"/>
      <c r="L58" s="285"/>
      <c r="M58" s="285"/>
      <c r="N58" s="285"/>
      <c r="O58" s="285"/>
      <c r="P58" s="285"/>
      <c r="Q58" s="285"/>
      <c r="R58" s="285"/>
      <c r="S58" s="285"/>
    </row>
    <row r="59" spans="1:19">
      <c r="A59" s="285"/>
      <c r="B59" s="285"/>
      <c r="C59" s="285"/>
      <c r="D59" s="285"/>
      <c r="E59" s="286"/>
      <c r="F59" s="285"/>
      <c r="G59" s="285"/>
      <c r="H59" s="285"/>
      <c r="I59" s="285"/>
      <c r="J59" s="285"/>
      <c r="K59" s="285"/>
      <c r="L59" s="285"/>
      <c r="M59" s="285"/>
      <c r="N59" s="285"/>
      <c r="O59" s="285"/>
      <c r="P59" s="285"/>
      <c r="Q59" s="285"/>
      <c r="R59" s="285"/>
      <c r="S59" s="285"/>
    </row>
  </sheetData>
  <sheetProtection password="D52D" sheet="1" selectLockedCells="1" formatCells="0" pivotTables="0"/>
  <mergeCells count="6">
    <mergeCell ref="A1:S1"/>
    <mergeCell ref="A2:S2"/>
    <mergeCell ref="A3:S3"/>
    <mergeCell ref="A6:B6"/>
    <mergeCell ref="L6:M6"/>
    <mergeCell ref="A45:G45"/>
  </mergeCells>
  <printOptions horizontalCentered="1"/>
  <pageMargins left="0.25" right="0.25" top="0.75" bottom="0.5" header="0.511805555555556" footer="0.3"/>
  <pageSetup paperSize="9" scale="56" firstPageNumber="0" fitToHeight="0" orientation="landscape" useFirstPageNumber="1"/>
  <headerFooter alignWithMargins="0">
    <oddFooter>&amp;C&amp;"Calibri,Regular"&amp;11&amp;P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1"/>
  <sheetViews>
    <sheetView zoomScale="115" zoomScaleNormal="115" workbookViewId="0">
      <selection activeCell="A1" sqref="A1"/>
    </sheetView>
  </sheetViews>
  <sheetFormatPr defaultColWidth="9.14285714285714" defaultRowHeight="15" outlineLevelCol="6"/>
  <cols>
    <col min="1" max="1" width="9.14285714285714" style="272"/>
    <col min="2" max="2" width="16.7142857142857" style="272" customWidth="1"/>
    <col min="3" max="3" width="12.8571428571429" style="272" customWidth="1"/>
    <col min="4" max="4" width="9.14285714285714" style="272"/>
    <col min="5" max="7" width="9.14285714285714" style="272" hidden="1" customWidth="1"/>
    <col min="8" max="16384" width="9.14285714285714" style="272"/>
  </cols>
  <sheetData>
    <row r="1" spans="3:3">
      <c r="C1" s="273" t="s">
        <v>183</v>
      </c>
    </row>
    <row r="2" spans="2:5">
      <c r="B2" s="273" t="s">
        <v>184</v>
      </c>
      <c r="C2" s="274">
        <f>((CPMR!E17+CPMR!E35+CPMR!E26)/(CPMR!E39-CPMR!E27-CPMR!E28))</f>
        <v>0.931144705045824</v>
      </c>
      <c r="E2" s="272">
        <f>IF(OR(C2&gt;1,C2&lt;0),0,C2)</f>
        <v>0.931144705045824</v>
      </c>
    </row>
    <row r="3" spans="2:5">
      <c r="B3" s="273" t="s">
        <v>185</v>
      </c>
      <c r="C3" s="274">
        <f>(CPMR!D17+CPMR!D35+CPMR!D26)/(CPMR!D39-CPMR!D27-CPMR!D28)</f>
        <v>0.16198224852071</v>
      </c>
      <c r="E3" s="272">
        <f t="shared" ref="E3:E21" si="0">IF(OR(C3&gt;1,C3&lt;0),0,C3)</f>
        <v>0.16198224852071</v>
      </c>
    </row>
    <row r="4" spans="2:5">
      <c r="B4" s="273" t="s">
        <v>186</v>
      </c>
      <c r="C4" s="274">
        <f>(CPMR!E19+CPMR!E20+CPMR!E21)/(CPMR!E39-CPMR!E27-CPMR!E28)</f>
        <v>5.43971315483704e-5</v>
      </c>
      <c r="E4" s="272">
        <f>IF(OR(C4&gt;1,C4&lt;0),1,C4)</f>
        <v>5.43971315483704e-5</v>
      </c>
    </row>
    <row r="5" spans="2:5">
      <c r="B5" s="273" t="s">
        <v>187</v>
      </c>
      <c r="C5" s="274">
        <f>(CPMR!E29+CPMR!E30+CPMR!E31+CPMR!E32)/(CPMR!E39-CPMR!E27-CPMR!E28)</f>
        <v>0.0455352369837531</v>
      </c>
      <c r="E5" s="272">
        <f>IF(OR(C5&gt;1,C5&lt;0),1,C5)</f>
        <v>0.0455352369837531</v>
      </c>
    </row>
    <row r="6" spans="2:5">
      <c r="B6" s="273" t="s">
        <v>188</v>
      </c>
      <c r="C6" s="274">
        <f>(CPMR!E22+CPMR!E23)/(CPMR!E39-CPMR!E27-CPMR!E28)</f>
        <v>0.00522014514020534</v>
      </c>
      <c r="E6" s="272">
        <f>IF(OR(C6&gt;1,C6&lt;0),1,C6)</f>
        <v>0.00522014514020534</v>
      </c>
    </row>
    <row r="7" spans="2:5">
      <c r="B7" s="273" t="s">
        <v>189</v>
      </c>
      <c r="C7" s="274">
        <f>(CPMR!E24+CPMR!E25)/(CPMR!E39-CPMR!E27-CPMR!E28)</f>
        <v>0.00994698015767476</v>
      </c>
      <c r="E7" s="272">
        <f>IF(OR(C7&gt;1,C7&lt;0),1,C7)</f>
        <v>0.00994698015767476</v>
      </c>
    </row>
    <row r="8" hidden="1" customHeight="1" spans="2:5">
      <c r="B8" s="273" t="s">
        <v>190</v>
      </c>
      <c r="C8" s="274">
        <f>CPMR!E26/CPMR!E39</f>
        <v>0</v>
      </c>
      <c r="E8" s="272">
        <f t="shared" si="0"/>
        <v>0</v>
      </c>
    </row>
    <row r="9" spans="2:5">
      <c r="B9" s="273" t="s">
        <v>191</v>
      </c>
      <c r="C9" s="275">
        <f>CPMR!G17/CPMR!C17</f>
        <v>1.32236842105263</v>
      </c>
      <c r="E9" s="272">
        <f>IF(OR(C9&gt;100,C9&lt;0),0,C9)</f>
        <v>1.32236842105263</v>
      </c>
    </row>
    <row r="10" spans="2:5">
      <c r="B10" s="273" t="s">
        <v>192</v>
      </c>
      <c r="C10" s="275">
        <f>CPMR!H17/CPMR!C17</f>
        <v>1.26315789473684</v>
      </c>
      <c r="E10" s="272">
        <f>IF(OR(C10&gt;100,C10&lt;0),0,C10)</f>
        <v>1.26315789473684</v>
      </c>
    </row>
    <row r="11" spans="2:5">
      <c r="B11" s="273" t="s">
        <v>193</v>
      </c>
      <c r="C11" s="275">
        <f>CPMR!I17/CPMR!C17</f>
        <v>1.04276315789474</v>
      </c>
      <c r="E11" s="272">
        <f>IF(OR(C11&gt;100,C11&lt;0),0,C11)</f>
        <v>1.04276315789474</v>
      </c>
    </row>
    <row r="12" spans="2:5">
      <c r="B12" s="273" t="s">
        <v>194</v>
      </c>
      <c r="C12" s="274">
        <f>(CPMR!J17+CPMR!J20+CPMR!J26+CPMR!J29+CPMR!J30)/(CPMR!C17+CPMR!C20+CPMR!C26+CPMR!C29+CPMR!C30)</f>
        <v>0.000462098770900433</v>
      </c>
      <c r="E12" s="272">
        <f t="shared" si="0"/>
        <v>0.000462098770900433</v>
      </c>
    </row>
    <row r="13" spans="2:5">
      <c r="B13" s="273" t="s">
        <v>195</v>
      </c>
      <c r="C13" s="274">
        <f>CPMR!K17/CPMR!D17</f>
        <v>1</v>
      </c>
      <c r="E13" s="272">
        <f t="shared" si="0"/>
        <v>1</v>
      </c>
    </row>
    <row r="14" spans="2:7">
      <c r="B14" s="273" t="s">
        <v>196</v>
      </c>
      <c r="C14" s="274">
        <f>(CPMR!K33-CPMR!K27-CPMR!K28-CPMR!K21-CPMR!K23-CPMR!K25-CPMR!K32)/(CPMR!D33-CPMR!D27-CPMR!D28-CPMR!D21-CPMR!D23-CPMR!D25-CPMR!D32)</f>
        <v>0.808411214953271</v>
      </c>
      <c r="E14" s="272">
        <f t="shared" si="0"/>
        <v>0.808411214953271</v>
      </c>
      <c r="F14" s="272">
        <f>CPMR!K33/CPMR!D33</f>
        <v>0.813075506445672</v>
      </c>
      <c r="G14" s="272">
        <f>(CPMR!K19+CPMR!K26+CPMR!K29+CPMR!K30)/(CPMR!D19+CPMR!D26+CPMR!D29+CPMR!D30)</f>
        <v>0.961119751166407</v>
      </c>
    </row>
    <row r="15" spans="2:5">
      <c r="B15" s="273" t="s">
        <v>197</v>
      </c>
      <c r="C15" s="274">
        <f>CPMR!E39/CPMR!B39</f>
        <v>0.952649638937389</v>
      </c>
      <c r="E15" s="272">
        <f t="shared" si="0"/>
        <v>0.952649638937389</v>
      </c>
    </row>
    <row r="16" spans="2:5">
      <c r="B16" s="273" t="s">
        <v>198</v>
      </c>
      <c r="C16" s="274">
        <f>CPMR!D17/CPMR!C17</f>
        <v>0.717105263157895</v>
      </c>
      <c r="E16" s="272">
        <f t="shared" si="0"/>
        <v>0.717105263157895</v>
      </c>
    </row>
    <row r="17" hidden="1" spans="2:5">
      <c r="B17" s="273" t="s">
        <v>199</v>
      </c>
      <c r="C17" s="274">
        <f>CPMR!F17/CPMR!C17</f>
        <v>0.282894736842105</v>
      </c>
      <c r="E17" s="272">
        <f t="shared" si="0"/>
        <v>0.282894736842105</v>
      </c>
    </row>
    <row r="18" spans="2:5">
      <c r="B18" s="273" t="s">
        <v>200</v>
      </c>
      <c r="C18" s="274">
        <f>CPMR!S14/CPMR!D14</f>
        <v>1</v>
      </c>
      <c r="E18" s="272">
        <f t="shared" si="0"/>
        <v>1</v>
      </c>
    </row>
    <row r="19" spans="2:5">
      <c r="B19" s="273" t="s">
        <v>201</v>
      </c>
      <c r="C19" s="274">
        <f>CPMR!S15/CPMR!D15</f>
        <v>1</v>
      </c>
      <c r="E19" s="272">
        <f t="shared" si="0"/>
        <v>1</v>
      </c>
    </row>
    <row r="20" spans="2:5">
      <c r="B20" s="273" t="s">
        <v>202</v>
      </c>
      <c r="C20" s="274" t="e">
        <f>CPMR!S16/CPMR!D16</f>
        <v>#DIV/0!</v>
      </c>
      <c r="E20" s="272" t="e">
        <f t="shared" si="0"/>
        <v>#DIV/0!</v>
      </c>
    </row>
    <row r="21" hidden="1" customHeight="1" spans="2:5">
      <c r="B21" s="273" t="s">
        <v>203</v>
      </c>
      <c r="C21" s="274" t="s">
        <v>204</v>
      </c>
      <c r="E21" s="272">
        <f t="shared" si="0"/>
        <v>0</v>
      </c>
    </row>
  </sheetData>
  <sheetProtection algorithmName="SHA-512" hashValue="2kVXlMPFZqVb/JkCbPyIiQhWzcR1gLvsB0KTl00ff1s3moZY5Uf4Vfbq/oHA+HALpduAepje+2APdvyR3aWeoQ==" saltValue="4vb3qAzHDEfsPdK1LYYu6w==" spinCount="100000" sheet="1" objects="1" scenarios="1"/>
  <pageMargins left="0.7" right="0.7" top="0.75" bottom="0.75" header="0.511805555555556" footer="0.511805555555556"/>
  <pageSetup paperSize="9" firstPageNumber="0" orientation="portrait" useFirstPageNumber="1"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37"/>
  <sheetViews>
    <sheetView showGridLines="0" zoomScaleSheetLayoutView="115" topLeftCell="A31" workbookViewId="0">
      <selection activeCell="G25" sqref="G25:M25"/>
    </sheetView>
  </sheetViews>
  <sheetFormatPr defaultColWidth="9.14285714285714" defaultRowHeight="12.75"/>
  <cols>
    <col min="1" max="1" width="9.14285714285714" style="221"/>
    <col min="2" max="2" width="2.85714285714286" style="222" customWidth="1"/>
    <col min="3" max="3" width="9.14285714285714" style="223"/>
    <col min="4" max="4" width="10" style="223" customWidth="1"/>
    <col min="5" max="5" width="10" style="224" customWidth="1"/>
    <col min="6" max="6" width="2.85714285714286" style="224" customWidth="1"/>
    <col min="7" max="7" width="9.28571428571429" style="224" customWidth="1"/>
    <col min="8" max="8" width="6" style="224" customWidth="1"/>
    <col min="9" max="9" width="8.57142857142857" style="224" customWidth="1"/>
    <col min="10" max="10" width="8.71428571428571" style="224" customWidth="1"/>
    <col min="11" max="15" width="9.14285714285714" style="224"/>
    <col min="16" max="17" width="4.85714285714286" hidden="1" customWidth="1"/>
    <col min="18" max="18" width="18.1428571428571" style="225" hidden="1" customWidth="1"/>
    <col min="21" max="16384" width="9.14285714285714" style="224"/>
  </cols>
  <sheetData>
    <row r="1" spans="2:20">
      <c r="B1" s="226" t="s">
        <v>112</v>
      </c>
      <c r="T1" s="224"/>
    </row>
    <row r="2" spans="1:20">
      <c r="A2" s="227" t="s">
        <v>205</v>
      </c>
      <c r="C2" s="228"/>
      <c r="D2" s="229" t="s">
        <v>206</v>
      </c>
      <c r="E2" s="229"/>
      <c r="F2" s="229"/>
      <c r="G2" s="229"/>
      <c r="H2" s="229"/>
      <c r="I2" s="229"/>
      <c r="J2"/>
      <c r="K2" s="227" t="s">
        <v>207</v>
      </c>
      <c r="L2" s="239">
        <v>45747</v>
      </c>
      <c r="M2" s="239"/>
      <c r="N2" s="239"/>
      <c r="O2" s="239"/>
      <c r="T2" s="224"/>
    </row>
    <row r="3" spans="1:20">
      <c r="A3" s="227" t="s">
        <v>208</v>
      </c>
      <c r="C3" s="228"/>
      <c r="D3" s="229" t="s">
        <v>177</v>
      </c>
      <c r="E3" s="229"/>
      <c r="F3" s="229"/>
      <c r="G3" s="229"/>
      <c r="H3" s="229"/>
      <c r="I3" s="229"/>
      <c r="J3"/>
      <c r="K3" s="227" t="s">
        <v>209</v>
      </c>
      <c r="L3" s="240" t="s">
        <v>210</v>
      </c>
      <c r="M3" s="240"/>
      <c r="N3" s="240"/>
      <c r="O3" s="240"/>
      <c r="T3" s="224"/>
    </row>
    <row r="4" spans="1:20">
      <c r="A4" s="227"/>
      <c r="C4" s="228"/>
      <c r="D4" s="228"/>
      <c r="E4"/>
      <c r="F4"/>
      <c r="G4"/>
      <c r="H4"/>
      <c r="I4"/>
      <c r="J4"/>
      <c r="K4"/>
      <c r="L4"/>
      <c r="M4"/>
      <c r="N4"/>
      <c r="O4"/>
      <c r="T4" s="224"/>
    </row>
    <row r="5" spans="1:20">
      <c r="A5" s="227"/>
      <c r="C5" s="228"/>
      <c r="D5" s="228"/>
      <c r="E5"/>
      <c r="F5"/>
      <c r="G5"/>
      <c r="H5"/>
      <c r="I5"/>
      <c r="J5"/>
      <c r="K5"/>
      <c r="L5"/>
      <c r="M5"/>
      <c r="N5"/>
      <c r="O5"/>
      <c r="T5" s="224"/>
    </row>
    <row r="6" ht="28.9" customHeight="1" spans="1:20">
      <c r="A6" s="230" t="s">
        <v>211</v>
      </c>
      <c r="B6" s="230"/>
      <c r="C6" s="230"/>
      <c r="D6" s="230"/>
      <c r="E6" s="230"/>
      <c r="F6" s="230"/>
      <c r="G6" s="230"/>
      <c r="H6" s="230"/>
      <c r="I6" s="230"/>
      <c r="J6" s="230"/>
      <c r="K6" s="230"/>
      <c r="L6" s="230"/>
      <c r="M6" s="230"/>
      <c r="N6" s="230"/>
      <c r="O6" s="230"/>
      <c r="T6" s="224"/>
    </row>
    <row r="7" spans="1:20">
      <c r="A7" s="227"/>
      <c r="B7" s="226"/>
      <c r="C7" s="228"/>
      <c r="D7" s="228"/>
      <c r="E7"/>
      <c r="F7"/>
      <c r="G7"/>
      <c r="H7"/>
      <c r="I7"/>
      <c r="J7"/>
      <c r="K7"/>
      <c r="L7"/>
      <c r="M7"/>
      <c r="N7"/>
      <c r="O7"/>
      <c r="T7" s="224"/>
    </row>
    <row r="8" spans="1:20">
      <c r="A8" s="227" t="s">
        <v>212</v>
      </c>
      <c r="B8" s="226"/>
      <c r="C8" s="228"/>
      <c r="D8" s="228"/>
      <c r="E8"/>
      <c r="F8"/>
      <c r="G8"/>
      <c r="H8"/>
      <c r="I8"/>
      <c r="J8"/>
      <c r="K8"/>
      <c r="L8"/>
      <c r="M8"/>
      <c r="N8"/>
      <c r="O8"/>
      <c r="R8" s="225" t="str">
        <f>IF(COUNTA(B10,B12,E13,B15,G16)=5,criteria!I34,criteria!C34)</f>
        <v>Compliant </v>
      </c>
      <c r="T8" s="224"/>
    </row>
    <row r="9" ht="15" customHeight="1" spans="1:20">
      <c r="A9" s="227"/>
      <c r="B9" s="226"/>
      <c r="C9" s="228"/>
      <c r="D9" s="228"/>
      <c r="E9"/>
      <c r="F9"/>
      <c r="G9"/>
      <c r="H9"/>
      <c r="I9"/>
      <c r="J9"/>
      <c r="K9"/>
      <c r="L9"/>
      <c r="M9"/>
      <c r="N9"/>
      <c r="O9"/>
      <c r="T9" s="224"/>
    </row>
    <row r="10" ht="15" customHeight="1" spans="1:20">
      <c r="A10" s="227"/>
      <c r="B10" s="231" t="s">
        <v>213</v>
      </c>
      <c r="C10" s="228" t="s">
        <v>214</v>
      </c>
      <c r="D10" s="228"/>
      <c r="E10"/>
      <c r="F10" s="232"/>
      <c r="G10" s="228"/>
      <c r="H10"/>
      <c r="I10"/>
      <c r="J10"/>
      <c r="K10"/>
      <c r="L10"/>
      <c r="M10"/>
      <c r="N10"/>
      <c r="O10"/>
      <c r="R10"/>
      <c r="T10" s="224"/>
    </row>
    <row r="11" ht="15" customHeight="1" spans="1:20">
      <c r="A11" s="227"/>
      <c r="B11" s="226"/>
      <c r="C11" s="228"/>
      <c r="D11" s="228"/>
      <c r="E11"/>
      <c r="F11" s="232"/>
      <c r="G11" s="228"/>
      <c r="H11"/>
      <c r="I11"/>
      <c r="J11"/>
      <c r="K11"/>
      <c r="L11"/>
      <c r="M11"/>
      <c r="N11"/>
      <c r="O11"/>
      <c r="T11" s="224"/>
    </row>
    <row r="12" ht="15" customHeight="1" spans="1:20">
      <c r="A12" s="227"/>
      <c r="B12" s="231" t="s">
        <v>213</v>
      </c>
      <c r="C12" s="228" t="s">
        <v>215</v>
      </c>
      <c r="D12" s="228"/>
      <c r="E12"/>
      <c r="F12" s="232"/>
      <c r="G12" s="228"/>
      <c r="H12"/>
      <c r="I12"/>
      <c r="J12"/>
      <c r="K12"/>
      <c r="L12"/>
      <c r="M12"/>
      <c r="N12"/>
      <c r="O12"/>
      <c r="T12" s="224"/>
    </row>
    <row r="13" ht="15" customHeight="1" spans="1:20">
      <c r="A13" s="227"/>
      <c r="B13" s="226"/>
      <c r="C13" s="228" t="s">
        <v>216</v>
      </c>
      <c r="D13" s="228"/>
      <c r="E13" s="233" t="s">
        <v>217</v>
      </c>
      <c r="F13" s="233"/>
      <c r="G13" s="233"/>
      <c r="H13" s="233"/>
      <c r="I13" s="233"/>
      <c r="J13" s="233"/>
      <c r="K13" s="233"/>
      <c r="L13" s="233"/>
      <c r="M13" s="233"/>
      <c r="N13"/>
      <c r="O13"/>
      <c r="T13" s="224"/>
    </row>
    <row r="14" ht="15" customHeight="1" spans="1:20">
      <c r="A14" s="227"/>
      <c r="B14" s="226"/>
      <c r="C14" s="228"/>
      <c r="D14" s="228"/>
      <c r="E14"/>
      <c r="F14" s="232"/>
      <c r="G14" s="228"/>
      <c r="H14"/>
      <c r="I14"/>
      <c r="J14"/>
      <c r="K14"/>
      <c r="L14"/>
      <c r="M14"/>
      <c r="N14"/>
      <c r="O14"/>
      <c r="T14" s="224"/>
    </row>
    <row r="15" ht="15" customHeight="1" spans="1:20">
      <c r="A15" s="227"/>
      <c r="B15" s="231" t="s">
        <v>213</v>
      </c>
      <c r="C15" s="228" t="s">
        <v>218</v>
      </c>
      <c r="D15" s="228"/>
      <c r="E15"/>
      <c r="F15" s="232"/>
      <c r="G15" s="228"/>
      <c r="H15"/>
      <c r="I15"/>
      <c r="J15"/>
      <c r="K15"/>
      <c r="L15"/>
      <c r="M15"/>
      <c r="N15"/>
      <c r="O15"/>
      <c r="T15" s="224"/>
    </row>
    <row r="16" ht="15" customHeight="1" spans="1:20">
      <c r="A16" s="227"/>
      <c r="B16" s="226"/>
      <c r="C16" s="234" t="s">
        <v>219</v>
      </c>
      <c r="D16" s="228"/>
      <c r="E16"/>
      <c r="F16" s="232"/>
      <c r="G16" s="235">
        <v>45322</v>
      </c>
      <c r="H16" s="235"/>
      <c r="I16" s="235"/>
      <c r="J16" s="235"/>
      <c r="K16" s="235"/>
      <c r="L16" s="235"/>
      <c r="M16" s="235"/>
      <c r="N16"/>
      <c r="O16"/>
      <c r="T16" s="224"/>
    </row>
    <row r="17" ht="15" customHeight="1" spans="1:20">
      <c r="A17" s="227"/>
      <c r="B17" s="226"/>
      <c r="C17" s="228"/>
      <c r="D17" s="228"/>
      <c r="E17"/>
      <c r="F17"/>
      <c r="G17"/>
      <c r="H17"/>
      <c r="I17"/>
      <c r="J17"/>
      <c r="K17"/>
      <c r="L17"/>
      <c r="M17"/>
      <c r="N17"/>
      <c r="O17"/>
      <c r="T17" s="224"/>
    </row>
    <row r="18" spans="1:20">
      <c r="A18" s="227" t="s">
        <v>220</v>
      </c>
      <c r="B18" s="226"/>
      <c r="C18" s="228"/>
      <c r="D18" s="228"/>
      <c r="E18"/>
      <c r="F18"/>
      <c r="G18"/>
      <c r="H18"/>
      <c r="I18"/>
      <c r="J18"/>
      <c r="K18"/>
      <c r="L18"/>
      <c r="M18"/>
      <c r="N18"/>
      <c r="O18"/>
      <c r="R18" s="241" t="str">
        <f>IF(R26=3,criteria!I35,IF(AND(R21=1,R26=2),criteria!G35,IF(AND(R21=1,R26=1),criteria!E35,criteria!C35)))</f>
        <v>Fully Compliant </v>
      </c>
      <c r="T18" s="224"/>
    </row>
    <row r="19" spans="1:20">
      <c r="A19" s="227" t="s">
        <v>221</v>
      </c>
      <c r="B19" s="226"/>
      <c r="C19" s="228"/>
      <c r="D19" s="228"/>
      <c r="E19"/>
      <c r="F19"/>
      <c r="G19"/>
      <c r="H19"/>
      <c r="I19"/>
      <c r="J19"/>
      <c r="K19" s="227"/>
      <c r="L19"/>
      <c r="M19"/>
      <c r="N19"/>
      <c r="O19"/>
      <c r="R19" s="225" t="str">
        <f>IF(COUNTA(B21,G25,B27)=3,criteria!I35,criteria!C35)</f>
        <v>Fully Compliant </v>
      </c>
      <c r="T19" s="224"/>
    </row>
    <row r="20" ht="15" customHeight="1" spans="1:20">
      <c r="A20" s="227"/>
      <c r="B20" s="226"/>
      <c r="C20" s="228"/>
      <c r="D20" s="228"/>
      <c r="E20"/>
      <c r="F20"/>
      <c r="G20"/>
      <c r="H20"/>
      <c r="I20"/>
      <c r="J20"/>
      <c r="K20"/>
      <c r="L20"/>
      <c r="M20"/>
      <c r="N20"/>
      <c r="O20"/>
      <c r="T20" s="224"/>
    </row>
    <row r="21" ht="15" customHeight="1" spans="1:20">
      <c r="A21" s="227"/>
      <c r="B21" s="231" t="s">
        <v>213</v>
      </c>
      <c r="C21" s="228" t="s">
        <v>222</v>
      </c>
      <c r="D21" s="228"/>
      <c r="E21"/>
      <c r="F21" s="232"/>
      <c r="G21" s="228"/>
      <c r="H21"/>
      <c r="I21"/>
      <c r="J21"/>
      <c r="K21"/>
      <c r="L21"/>
      <c r="M21"/>
      <c r="N21"/>
      <c r="O21"/>
      <c r="R21">
        <f>COUNTA(B21)</f>
        <v>1</v>
      </c>
      <c r="T21" s="224"/>
    </row>
    <row r="22" ht="15" customHeight="1" spans="1:20">
      <c r="A22" s="227"/>
      <c r="B22" s="226"/>
      <c r="C22" s="228"/>
      <c r="D22" s="228"/>
      <c r="E22"/>
      <c r="F22" s="232"/>
      <c r="G22" s="228"/>
      <c r="H22"/>
      <c r="I22"/>
      <c r="J22"/>
      <c r="K22"/>
      <c r="L22"/>
      <c r="M22"/>
      <c r="N22"/>
      <c r="O22"/>
      <c r="R22"/>
      <c r="T22" s="224"/>
    </row>
    <row r="23" ht="15" customHeight="1" spans="1:20">
      <c r="A23" s="227"/>
      <c r="B23" s="231" t="s">
        <v>213</v>
      </c>
      <c r="C23" s="228" t="s">
        <v>223</v>
      </c>
      <c r="D23" s="228"/>
      <c r="E23"/>
      <c r="F23" s="232"/>
      <c r="G23" s="228"/>
      <c r="H23"/>
      <c r="I23"/>
      <c r="J23"/>
      <c r="K23"/>
      <c r="L23"/>
      <c r="M23"/>
      <c r="N23"/>
      <c r="O23"/>
      <c r="R23">
        <f>IF(COUNTA(B23,G25)=2,1,0)</f>
        <v>1</v>
      </c>
      <c r="T23" s="224"/>
    </row>
    <row r="24" ht="15" customHeight="1" spans="1:20">
      <c r="A24" s="227"/>
      <c r="B24" s="226"/>
      <c r="C24" s="228" t="s">
        <v>224</v>
      </c>
      <c r="D24" s="228"/>
      <c r="E24"/>
      <c r="F24" s="232"/>
      <c r="G24" s="228"/>
      <c r="H24"/>
      <c r="I24"/>
      <c r="J24"/>
      <c r="K24"/>
      <c r="L24"/>
      <c r="M24"/>
      <c r="N24"/>
      <c r="O24"/>
      <c r="R24"/>
      <c r="T24" s="224"/>
    </row>
    <row r="25" ht="15" customHeight="1" spans="1:20">
      <c r="A25" s="227"/>
      <c r="B25" s="226"/>
      <c r="C25" s="234" t="s">
        <v>219</v>
      </c>
      <c r="D25" s="228"/>
      <c r="E25"/>
      <c r="F25" s="232"/>
      <c r="G25" s="236">
        <v>45182</v>
      </c>
      <c r="H25" s="236"/>
      <c r="I25" s="236"/>
      <c r="J25" s="236"/>
      <c r="K25" s="236"/>
      <c r="L25" s="236"/>
      <c r="M25" s="236"/>
      <c r="N25"/>
      <c r="O25"/>
      <c r="R25">
        <f>COUNTA(B27)</f>
        <v>1</v>
      </c>
      <c r="T25" s="224"/>
    </row>
    <row r="26" ht="15" customHeight="1" spans="1:20">
      <c r="A26" s="227"/>
      <c r="B26" s="226"/>
      <c r="C26" s="228"/>
      <c r="D26" s="228"/>
      <c r="E26"/>
      <c r="F26" s="232"/>
      <c r="G26" s="228"/>
      <c r="H26"/>
      <c r="I26"/>
      <c r="J26"/>
      <c r="K26"/>
      <c r="L26"/>
      <c r="M26"/>
      <c r="N26"/>
      <c r="O26"/>
      <c r="R26" s="225">
        <f>SUM(R21:R25)</f>
        <v>3</v>
      </c>
      <c r="T26" s="224"/>
    </row>
    <row r="27" ht="15" customHeight="1" spans="1:20">
      <c r="A27" s="227"/>
      <c r="B27" s="231" t="s">
        <v>213</v>
      </c>
      <c r="C27" s="228" t="s">
        <v>225</v>
      </c>
      <c r="D27" s="228"/>
      <c r="E27"/>
      <c r="F27" s="232"/>
      <c r="G27" s="228"/>
      <c r="H27"/>
      <c r="I27"/>
      <c r="J27"/>
      <c r="K27"/>
      <c r="L27"/>
      <c r="M27"/>
      <c r="N27"/>
      <c r="O27"/>
      <c r="T27" s="224"/>
    </row>
    <row r="28" ht="15" customHeight="1" spans="1:20">
      <c r="A28" s="227"/>
      <c r="B28" s="226"/>
      <c r="C28" s="228"/>
      <c r="D28" s="228"/>
      <c r="E28"/>
      <c r="F28"/>
      <c r="G28"/>
      <c r="H28"/>
      <c r="I28"/>
      <c r="J28"/>
      <c r="K28"/>
      <c r="L28"/>
      <c r="M28"/>
      <c r="N28"/>
      <c r="O28"/>
      <c r="T28" s="224"/>
    </row>
    <row r="29" ht="15" customHeight="1" spans="1:20">
      <c r="A29" s="227" t="s">
        <v>226</v>
      </c>
      <c r="B29" s="226"/>
      <c r="C29" s="228"/>
      <c r="D29" s="228"/>
      <c r="E29"/>
      <c r="F29"/>
      <c r="G29"/>
      <c r="H29"/>
      <c r="I29"/>
      <c r="J29"/>
      <c r="K29"/>
      <c r="L29"/>
      <c r="M29"/>
      <c r="N29"/>
      <c r="O29"/>
      <c r="T29" s="224"/>
    </row>
    <row r="30" ht="15" customHeight="1" spans="1:20">
      <c r="A30" s="227"/>
      <c r="B30" s="226"/>
      <c r="C30" s="228"/>
      <c r="D30" s="228"/>
      <c r="E30"/>
      <c r="F30"/>
      <c r="G30"/>
      <c r="H30"/>
      <c r="I30"/>
      <c r="J30"/>
      <c r="K30"/>
      <c r="L30"/>
      <c r="M30"/>
      <c r="N30"/>
      <c r="O30"/>
      <c r="R30" s="225" t="str">
        <f>IF(CPMR!B24=0,"n/a",Questionnaire!R32)</f>
        <v>Compliant </v>
      </c>
      <c r="T30" s="224"/>
    </row>
    <row r="31" ht="15" customHeight="1" spans="1:20">
      <c r="A31" s="227"/>
      <c r="B31" s="231" t="s">
        <v>213</v>
      </c>
      <c r="C31" s="228" t="s">
        <v>227</v>
      </c>
      <c r="D31" s="228"/>
      <c r="E31"/>
      <c r="F31"/>
      <c r="G31"/>
      <c r="H31"/>
      <c r="I31"/>
      <c r="J31"/>
      <c r="K31"/>
      <c r="L31"/>
      <c r="M31"/>
      <c r="N31"/>
      <c r="O31"/>
      <c r="T31" s="224"/>
    </row>
    <row r="32" ht="15" customHeight="1" spans="1:20">
      <c r="A32" s="227"/>
      <c r="B32" s="226"/>
      <c r="C32" s="228"/>
      <c r="D32" s="228"/>
      <c r="E32"/>
      <c r="F32"/>
      <c r="G32"/>
      <c r="H32"/>
      <c r="I32"/>
      <c r="J32"/>
      <c r="K32"/>
      <c r="L32"/>
      <c r="M32"/>
      <c r="N32"/>
      <c r="O32"/>
      <c r="R32" s="225" t="str">
        <f>IF(COUNTA(B31:B41)=5,criteria!I17,criteria!C17)</f>
        <v>Compliant </v>
      </c>
      <c r="T32" s="224"/>
    </row>
    <row r="33" ht="15" customHeight="1" spans="1:20">
      <c r="A33" s="227"/>
      <c r="B33" s="231" t="s">
        <v>213</v>
      </c>
      <c r="C33" s="228" t="s">
        <v>228</v>
      </c>
      <c r="D33" s="228"/>
      <c r="E33"/>
      <c r="F33"/>
      <c r="G33"/>
      <c r="H33"/>
      <c r="I33"/>
      <c r="J33"/>
      <c r="K33"/>
      <c r="L33"/>
      <c r="M33"/>
      <c r="N33"/>
      <c r="O33"/>
      <c r="T33" s="224"/>
    </row>
    <row r="34" ht="15" customHeight="1" spans="1:20">
      <c r="A34" s="227"/>
      <c r="B34" s="226"/>
      <c r="C34" s="228" t="s">
        <v>229</v>
      </c>
      <c r="D34" s="228"/>
      <c r="E34"/>
      <c r="F34"/>
      <c r="G34"/>
      <c r="H34"/>
      <c r="I34"/>
      <c r="J34"/>
      <c r="K34"/>
      <c r="L34"/>
      <c r="M34"/>
      <c r="N34"/>
      <c r="O34"/>
      <c r="T34" s="224"/>
    </row>
    <row r="35" ht="15" customHeight="1" spans="1:20">
      <c r="A35" s="227"/>
      <c r="B35" s="226"/>
      <c r="C35" s="228"/>
      <c r="D35" s="228"/>
      <c r="E35"/>
      <c r="F35"/>
      <c r="G35"/>
      <c r="H35"/>
      <c r="I35"/>
      <c r="J35"/>
      <c r="K35"/>
      <c r="L35"/>
      <c r="M35"/>
      <c r="N35"/>
      <c r="O35"/>
      <c r="T35" s="224"/>
    </row>
    <row r="36" ht="15" customHeight="1" spans="1:20">
      <c r="A36" s="227"/>
      <c r="B36" s="231" t="s">
        <v>213</v>
      </c>
      <c r="C36" s="228" t="s">
        <v>230</v>
      </c>
      <c r="D36" s="228"/>
      <c r="E36"/>
      <c r="F36"/>
      <c r="G36"/>
      <c r="H36"/>
      <c r="I36"/>
      <c r="J36"/>
      <c r="K36"/>
      <c r="L36"/>
      <c r="M36"/>
      <c r="N36"/>
      <c r="O36"/>
      <c r="T36" s="224"/>
    </row>
    <row r="37" ht="15" customHeight="1" spans="1:20">
      <c r="A37" s="227"/>
      <c r="B37" s="226"/>
      <c r="C37" s="228" t="s">
        <v>231</v>
      </c>
      <c r="D37" s="228"/>
      <c r="E37"/>
      <c r="F37"/>
      <c r="G37"/>
      <c r="H37"/>
      <c r="I37"/>
      <c r="J37"/>
      <c r="K37"/>
      <c r="L37"/>
      <c r="M37"/>
      <c r="N37"/>
      <c r="O37"/>
      <c r="T37" s="224"/>
    </row>
    <row r="38" ht="15" customHeight="1" spans="1:20">
      <c r="A38" s="227"/>
      <c r="B38" s="226"/>
      <c r="C38" s="228"/>
      <c r="D38" s="228"/>
      <c r="E38"/>
      <c r="F38"/>
      <c r="G38"/>
      <c r="H38"/>
      <c r="I38"/>
      <c r="J38"/>
      <c r="K38"/>
      <c r="L38"/>
      <c r="M38"/>
      <c r="N38"/>
      <c r="O38"/>
      <c r="T38" s="224"/>
    </row>
    <row r="39" ht="15" customHeight="1" spans="1:20">
      <c r="A39" s="227"/>
      <c r="B39" s="231" t="s">
        <v>213</v>
      </c>
      <c r="C39" s="228" t="s">
        <v>232</v>
      </c>
      <c r="D39" s="228"/>
      <c r="E39"/>
      <c r="F39"/>
      <c r="G39"/>
      <c r="H39"/>
      <c r="I39"/>
      <c r="J39"/>
      <c r="K39"/>
      <c r="L39"/>
      <c r="M39"/>
      <c r="N39"/>
      <c r="O39"/>
      <c r="T39" s="224"/>
    </row>
    <row r="40" ht="15" customHeight="1" spans="1:20">
      <c r="A40" s="227"/>
      <c r="B40" s="226"/>
      <c r="C40" s="228"/>
      <c r="D40" s="228"/>
      <c r="E40"/>
      <c r="F40"/>
      <c r="G40"/>
      <c r="H40"/>
      <c r="I40"/>
      <c r="J40"/>
      <c r="K40"/>
      <c r="L40"/>
      <c r="M40"/>
      <c r="N40"/>
      <c r="O40"/>
      <c r="T40" s="224"/>
    </row>
    <row r="41" ht="15" customHeight="1" spans="1:20">
      <c r="A41" s="227"/>
      <c r="B41" s="231" t="s">
        <v>213</v>
      </c>
      <c r="C41" s="228" t="s">
        <v>233</v>
      </c>
      <c r="D41" s="228"/>
      <c r="E41"/>
      <c r="F41"/>
      <c r="G41"/>
      <c r="H41"/>
      <c r="I41"/>
      <c r="J41"/>
      <c r="K41"/>
      <c r="L41"/>
      <c r="M41"/>
      <c r="N41"/>
      <c r="O41"/>
      <c r="T41" s="224"/>
    </row>
    <row r="42" ht="15" customHeight="1" spans="1:20">
      <c r="A42" s="227"/>
      <c r="B42" s="226"/>
      <c r="C42" s="228" t="s">
        <v>234</v>
      </c>
      <c r="D42" s="228"/>
      <c r="E42"/>
      <c r="F42"/>
      <c r="G42"/>
      <c r="H42"/>
      <c r="I42"/>
      <c r="J42"/>
      <c r="K42"/>
      <c r="L42"/>
      <c r="M42"/>
      <c r="N42"/>
      <c r="O42"/>
      <c r="T42" s="224"/>
    </row>
    <row r="43" ht="15" customHeight="1" spans="1:20">
      <c r="A43" s="227"/>
      <c r="B43" s="226"/>
      <c r="C43" s="228" t="s">
        <v>235</v>
      </c>
      <c r="D43" s="228"/>
      <c r="E43"/>
      <c r="F43"/>
      <c r="G43"/>
      <c r="H43"/>
      <c r="I43"/>
      <c r="J43"/>
      <c r="K43"/>
      <c r="L43"/>
      <c r="M43"/>
      <c r="N43"/>
      <c r="O43"/>
      <c r="T43" s="224"/>
    </row>
    <row r="44" ht="15" customHeight="1" spans="1:20">
      <c r="A44" s="227"/>
      <c r="B44" s="226"/>
      <c r="C44" s="228"/>
      <c r="D44" s="228"/>
      <c r="E44"/>
      <c r="F44"/>
      <c r="G44"/>
      <c r="H44"/>
      <c r="I44"/>
      <c r="J44"/>
      <c r="K44"/>
      <c r="L44"/>
      <c r="M44"/>
      <c r="N44"/>
      <c r="O44"/>
      <c r="T44" s="224"/>
    </row>
    <row r="45" ht="15" customHeight="1" spans="1:20">
      <c r="A45" s="227" t="s">
        <v>236</v>
      </c>
      <c r="B45" s="226"/>
      <c r="C45" s="228"/>
      <c r="D45" s="228"/>
      <c r="E45"/>
      <c r="F45"/>
      <c r="G45"/>
      <c r="H45"/>
      <c r="I45"/>
      <c r="J45"/>
      <c r="K45"/>
      <c r="L45"/>
      <c r="M45"/>
      <c r="N45"/>
      <c r="O45"/>
      <c r="T45" s="224"/>
    </row>
    <row r="46" ht="15" customHeight="1" spans="1:20">
      <c r="A46" s="227"/>
      <c r="B46" s="226"/>
      <c r="C46" s="228"/>
      <c r="D46" s="228"/>
      <c r="E46"/>
      <c r="F46"/>
      <c r="G46"/>
      <c r="H46"/>
      <c r="I46"/>
      <c r="J46"/>
      <c r="K46"/>
      <c r="L46"/>
      <c r="M46"/>
      <c r="N46"/>
      <c r="O46"/>
      <c r="R46" s="225" t="str">
        <f>IF(CPMR!B26=0,"n/a",Questionnaire!R48)</f>
        <v>n/a</v>
      </c>
      <c r="T46" s="224"/>
    </row>
    <row r="47" ht="15" customHeight="1" spans="1:20">
      <c r="A47" s="227"/>
      <c r="B47" s="237"/>
      <c r="C47" s="228" t="s">
        <v>237</v>
      </c>
      <c r="D47" s="228"/>
      <c r="E47"/>
      <c r="F47"/>
      <c r="G47"/>
      <c r="H47"/>
      <c r="I47"/>
      <c r="J47"/>
      <c r="K47"/>
      <c r="L47"/>
      <c r="M47"/>
      <c r="N47"/>
      <c r="O47"/>
      <c r="T47" s="224"/>
    </row>
    <row r="48" ht="15" customHeight="1" spans="1:20">
      <c r="A48" s="227"/>
      <c r="B48" s="226"/>
      <c r="C48" s="228"/>
      <c r="D48" s="228"/>
      <c r="E48"/>
      <c r="F48"/>
      <c r="G48"/>
      <c r="H48"/>
      <c r="I48"/>
      <c r="J48"/>
      <c r="K48"/>
      <c r="L48"/>
      <c r="M48"/>
      <c r="N48"/>
      <c r="O48"/>
      <c r="R48" s="225" t="str">
        <f>IF(COUNTA(B47:B54)=4,criteria!I18,criteria!C18)</f>
        <v>Not Compliant </v>
      </c>
      <c r="T48" s="224"/>
    </row>
    <row r="49" ht="15" customHeight="1" spans="1:20">
      <c r="A49" s="227"/>
      <c r="B49" s="237"/>
      <c r="C49" s="228" t="s">
        <v>238</v>
      </c>
      <c r="D49" s="228"/>
      <c r="E49"/>
      <c r="F49"/>
      <c r="G49"/>
      <c r="H49"/>
      <c r="I49"/>
      <c r="J49"/>
      <c r="K49"/>
      <c r="L49"/>
      <c r="M49"/>
      <c r="N49"/>
      <c r="O49"/>
      <c r="T49" s="224"/>
    </row>
    <row r="50" ht="15" customHeight="1" spans="1:20">
      <c r="A50" s="227"/>
      <c r="B50" s="226"/>
      <c r="C50" s="228" t="s">
        <v>239</v>
      </c>
      <c r="D50" s="228"/>
      <c r="E50"/>
      <c r="F50"/>
      <c r="G50"/>
      <c r="H50"/>
      <c r="I50"/>
      <c r="J50"/>
      <c r="K50"/>
      <c r="L50"/>
      <c r="M50"/>
      <c r="N50"/>
      <c r="O50"/>
      <c r="T50" s="224"/>
    </row>
    <row r="51" ht="15" customHeight="1" spans="1:20">
      <c r="A51" s="227"/>
      <c r="B51" s="226"/>
      <c r="C51" s="228"/>
      <c r="D51" s="228"/>
      <c r="E51"/>
      <c r="F51"/>
      <c r="G51"/>
      <c r="H51"/>
      <c r="I51"/>
      <c r="J51"/>
      <c r="K51"/>
      <c r="L51"/>
      <c r="M51"/>
      <c r="N51"/>
      <c r="O51"/>
      <c r="T51" s="224"/>
    </row>
    <row r="52" ht="15" customHeight="1" spans="1:20">
      <c r="A52" s="227"/>
      <c r="B52" s="237"/>
      <c r="C52" s="228" t="s">
        <v>240</v>
      </c>
      <c r="D52" s="228"/>
      <c r="E52"/>
      <c r="F52"/>
      <c r="G52"/>
      <c r="H52"/>
      <c r="I52"/>
      <c r="J52"/>
      <c r="K52"/>
      <c r="L52"/>
      <c r="M52"/>
      <c r="N52"/>
      <c r="O52"/>
      <c r="T52" s="224"/>
    </row>
    <row r="53" ht="15" customHeight="1" spans="1:20">
      <c r="A53" s="227"/>
      <c r="B53" s="226"/>
      <c r="C53" s="228"/>
      <c r="D53" s="228"/>
      <c r="E53"/>
      <c r="F53"/>
      <c r="G53"/>
      <c r="H53"/>
      <c r="I53"/>
      <c r="J53"/>
      <c r="K53"/>
      <c r="L53"/>
      <c r="M53"/>
      <c r="N53"/>
      <c r="O53"/>
      <c r="T53" s="224"/>
    </row>
    <row r="54" ht="15" customHeight="1" spans="1:20">
      <c r="A54" s="227"/>
      <c r="B54" s="237"/>
      <c r="C54" s="228" t="s">
        <v>241</v>
      </c>
      <c r="D54" s="228"/>
      <c r="E54"/>
      <c r="F54"/>
      <c r="G54"/>
      <c r="H54"/>
      <c r="I54"/>
      <c r="J54"/>
      <c r="K54"/>
      <c r="L54"/>
      <c r="M54"/>
      <c r="N54"/>
      <c r="O54"/>
      <c r="T54" s="224"/>
    </row>
    <row r="55" ht="15" customHeight="1" spans="1:20">
      <c r="A55" s="227"/>
      <c r="B55" s="226"/>
      <c r="C55" s="228" t="s">
        <v>242</v>
      </c>
      <c r="D55" s="228"/>
      <c r="E55"/>
      <c r="F55"/>
      <c r="G55"/>
      <c r="H55"/>
      <c r="I55"/>
      <c r="J55"/>
      <c r="K55"/>
      <c r="L55"/>
      <c r="M55"/>
      <c r="N55"/>
      <c r="O55"/>
      <c r="T55" s="224"/>
    </row>
    <row r="56" ht="15" customHeight="1" spans="1:20">
      <c r="A56" s="227"/>
      <c r="B56" s="226"/>
      <c r="C56" s="228" t="s">
        <v>243</v>
      </c>
      <c r="D56" s="228"/>
      <c r="E56"/>
      <c r="F56"/>
      <c r="G56"/>
      <c r="H56"/>
      <c r="I56"/>
      <c r="J56"/>
      <c r="K56"/>
      <c r="L56"/>
      <c r="M56"/>
      <c r="N56"/>
      <c r="O56"/>
      <c r="T56" s="224"/>
    </row>
    <row r="57" ht="15" customHeight="1" spans="1:20">
      <c r="A57" s="227"/>
      <c r="B57" s="226"/>
      <c r="C57" s="228"/>
      <c r="D57" s="228"/>
      <c r="E57"/>
      <c r="F57"/>
      <c r="G57"/>
      <c r="H57"/>
      <c r="I57"/>
      <c r="J57"/>
      <c r="K57"/>
      <c r="L57"/>
      <c r="M57"/>
      <c r="N57"/>
      <c r="O57"/>
      <c r="T57" s="224"/>
    </row>
    <row r="58" spans="1:20">
      <c r="A58" s="238" t="s">
        <v>244</v>
      </c>
      <c r="B58" s="226"/>
      <c r="C58" s="228"/>
      <c r="D58" s="228"/>
      <c r="E58"/>
      <c r="F58"/>
      <c r="G58"/>
      <c r="H58"/>
      <c r="I58"/>
      <c r="J58"/>
      <c r="K58"/>
      <c r="L58"/>
      <c r="M58"/>
      <c r="N58"/>
      <c r="O58"/>
      <c r="T58" s="224"/>
    </row>
    <row r="59" ht="15" customHeight="1" spans="1:20">
      <c r="A59" s="227"/>
      <c r="B59" s="226"/>
      <c r="C59" s="228"/>
      <c r="D59" s="228"/>
      <c r="E59"/>
      <c r="F59"/>
      <c r="G59"/>
      <c r="H59"/>
      <c r="I59"/>
      <c r="J59"/>
      <c r="K59"/>
      <c r="L59"/>
      <c r="M59"/>
      <c r="N59"/>
      <c r="O59"/>
      <c r="R59" s="241" t="str">
        <f>IF(CPMR!B17=0,"n/a",IF(R66=3,criteria!I24,IF(AND(R60=1,R66=2),criteria!G24,IF(AND(R60=1,R66=1),criteria!E24,criteria!C24))))</f>
        <v>Fully Compliant </v>
      </c>
      <c r="T59" s="224"/>
    </row>
    <row r="60" ht="15" customHeight="1" spans="1:20">
      <c r="A60" s="227"/>
      <c r="B60" s="231" t="s">
        <v>213</v>
      </c>
      <c r="C60" s="228" t="s">
        <v>245</v>
      </c>
      <c r="D60" s="228"/>
      <c r="E60"/>
      <c r="F60"/>
      <c r="G60"/>
      <c r="H60"/>
      <c r="I60"/>
      <c r="J60"/>
      <c r="K60"/>
      <c r="L60"/>
      <c r="M60"/>
      <c r="N60"/>
      <c r="O60"/>
      <c r="R60" s="225">
        <f>IF(COUNTA(B60)=1,1,0)</f>
        <v>1</v>
      </c>
      <c r="T60" s="224"/>
    </row>
    <row r="61" ht="15" customHeight="1" spans="1:20">
      <c r="A61" s="227"/>
      <c r="B61" s="226"/>
      <c r="C61" s="228" t="s">
        <v>246</v>
      </c>
      <c r="D61" s="228"/>
      <c r="E61"/>
      <c r="F61"/>
      <c r="G61"/>
      <c r="H61"/>
      <c r="I61"/>
      <c r="J61"/>
      <c r="K61"/>
      <c r="L61"/>
      <c r="M61"/>
      <c r="N61"/>
      <c r="O61"/>
      <c r="T61" s="224"/>
    </row>
    <row r="62" ht="15" customHeight="1" spans="1:20">
      <c r="A62" s="227"/>
      <c r="B62" s="226"/>
      <c r="C62" s="228"/>
      <c r="D62" s="228"/>
      <c r="E62"/>
      <c r="F62"/>
      <c r="G62"/>
      <c r="H62"/>
      <c r="I62"/>
      <c r="J62"/>
      <c r="K62"/>
      <c r="L62"/>
      <c r="M62"/>
      <c r="N62"/>
      <c r="O62"/>
      <c r="T62" s="224"/>
    </row>
    <row r="63" ht="15" customHeight="1" spans="1:20">
      <c r="A63" s="227"/>
      <c r="B63" s="231" t="s">
        <v>213</v>
      </c>
      <c r="C63" s="228" t="s">
        <v>247</v>
      </c>
      <c r="D63" s="228"/>
      <c r="E63"/>
      <c r="F63"/>
      <c r="G63"/>
      <c r="H63"/>
      <c r="I63"/>
      <c r="J63"/>
      <c r="K63"/>
      <c r="L63"/>
      <c r="M63"/>
      <c r="N63"/>
      <c r="O63"/>
      <c r="R63" s="225">
        <f>IF(COUNTA(B63)=1,1,0)</f>
        <v>1</v>
      </c>
      <c r="T63" s="224"/>
    </row>
    <row r="64" ht="15" customHeight="1" spans="1:20">
      <c r="A64" s="227"/>
      <c r="B64" s="226"/>
      <c r="C64" s="228"/>
      <c r="D64" s="228"/>
      <c r="E64"/>
      <c r="F64"/>
      <c r="G64"/>
      <c r="H64"/>
      <c r="I64"/>
      <c r="J64"/>
      <c r="K64"/>
      <c r="L64"/>
      <c r="M64"/>
      <c r="N64"/>
      <c r="O64"/>
      <c r="T64" s="224"/>
    </row>
    <row r="65" ht="15" customHeight="1" spans="1:20">
      <c r="A65" s="227"/>
      <c r="B65" s="231" t="s">
        <v>213</v>
      </c>
      <c r="C65" s="228" t="s">
        <v>248</v>
      </c>
      <c r="D65" s="228"/>
      <c r="E65"/>
      <c r="F65"/>
      <c r="G65"/>
      <c r="H65"/>
      <c r="I65"/>
      <c r="J65"/>
      <c r="K65"/>
      <c r="L65"/>
      <c r="M65"/>
      <c r="N65"/>
      <c r="O65"/>
      <c r="R65" s="225">
        <f>IF(COUNTA(B65)=1,1,0)</f>
        <v>1</v>
      </c>
      <c r="T65" s="224"/>
    </row>
    <row r="66" ht="15" customHeight="1" spans="1:20">
      <c r="A66" s="227"/>
      <c r="B66" s="226"/>
      <c r="C66" s="228"/>
      <c r="D66" s="228"/>
      <c r="E66"/>
      <c r="F66"/>
      <c r="G66"/>
      <c r="H66"/>
      <c r="I66"/>
      <c r="J66"/>
      <c r="K66"/>
      <c r="L66"/>
      <c r="M66"/>
      <c r="N66"/>
      <c r="O66"/>
      <c r="R66" s="225">
        <f>SUM(R60:R65)</f>
        <v>3</v>
      </c>
      <c r="T66" s="224"/>
    </row>
    <row r="67" ht="15" customHeight="1" spans="1:20">
      <c r="A67" s="227" t="s">
        <v>249</v>
      </c>
      <c r="B67" s="226"/>
      <c r="C67" s="228"/>
      <c r="D67" s="228"/>
      <c r="E67"/>
      <c r="F67"/>
      <c r="G67"/>
      <c r="H67"/>
      <c r="I67"/>
      <c r="J67"/>
      <c r="K67"/>
      <c r="L67"/>
      <c r="M67"/>
      <c r="N67"/>
      <c r="O67"/>
      <c r="T67" s="224"/>
    </row>
    <row r="68" ht="15" customHeight="1" spans="1:20">
      <c r="A68" s="227" t="s">
        <v>250</v>
      </c>
      <c r="B68" s="226"/>
      <c r="C68" s="228"/>
      <c r="D68" s="228"/>
      <c r="E68"/>
      <c r="F68"/>
      <c r="G68"/>
      <c r="H68"/>
      <c r="I68"/>
      <c r="J68"/>
      <c r="K68"/>
      <c r="L68"/>
      <c r="M68"/>
      <c r="N68"/>
      <c r="O68"/>
      <c r="R68" s="225" t="str">
        <f>IF(COUNTA(B70:B76)=3,criteria!I25,IF(COUNTA(B70:B76)=2,criteria!G25,IF(COUNTA(B70:B76)=1,criteria!E25,criteria!C25)))</f>
        <v>Fully Compliant </v>
      </c>
      <c r="T68" s="224"/>
    </row>
    <row r="69" ht="15" customHeight="1" spans="1:20">
      <c r="A69" s="227"/>
      <c r="B69" s="226"/>
      <c r="C69" s="228"/>
      <c r="D69" s="228"/>
      <c r="E69"/>
      <c r="F69"/>
      <c r="G69"/>
      <c r="H69"/>
      <c r="I69"/>
      <c r="J69"/>
      <c r="K69"/>
      <c r="L69"/>
      <c r="M69"/>
      <c r="N69"/>
      <c r="O69"/>
      <c r="T69" s="224"/>
    </row>
    <row r="70" ht="15" customHeight="1" spans="1:20">
      <c r="A70" s="227"/>
      <c r="B70" s="231" t="s">
        <v>213</v>
      </c>
      <c r="C70" s="228" t="s">
        <v>251</v>
      </c>
      <c r="D70" s="228"/>
      <c r="E70"/>
      <c r="F70"/>
      <c r="G70"/>
      <c r="H70"/>
      <c r="I70"/>
      <c r="J70"/>
      <c r="K70"/>
      <c r="L70"/>
      <c r="M70"/>
      <c r="N70"/>
      <c r="O70"/>
      <c r="T70" s="224"/>
    </row>
    <row r="71" ht="15" customHeight="1" spans="1:20">
      <c r="A71" s="227"/>
      <c r="B71" s="226"/>
      <c r="C71" s="228" t="s">
        <v>252</v>
      </c>
      <c r="D71" s="228"/>
      <c r="E71"/>
      <c r="F71"/>
      <c r="G71"/>
      <c r="H71"/>
      <c r="I71"/>
      <c r="J71"/>
      <c r="K71"/>
      <c r="L71"/>
      <c r="M71"/>
      <c r="N71"/>
      <c r="O71"/>
      <c r="T71" s="224"/>
    </row>
    <row r="72" ht="15" customHeight="1" spans="1:20">
      <c r="A72" s="227"/>
      <c r="B72" s="226"/>
      <c r="C72" s="228" t="s">
        <v>253</v>
      </c>
      <c r="D72" s="228"/>
      <c r="E72"/>
      <c r="F72"/>
      <c r="G72"/>
      <c r="H72"/>
      <c r="I72"/>
      <c r="J72"/>
      <c r="K72"/>
      <c r="L72"/>
      <c r="M72"/>
      <c r="N72"/>
      <c r="O72"/>
      <c r="T72" s="224"/>
    </row>
    <row r="73" ht="15" customHeight="1" spans="1:20">
      <c r="A73" s="227"/>
      <c r="B73" s="226"/>
      <c r="C73" s="228"/>
      <c r="D73" s="228"/>
      <c r="E73"/>
      <c r="F73"/>
      <c r="G73"/>
      <c r="H73"/>
      <c r="I73"/>
      <c r="J73"/>
      <c r="K73"/>
      <c r="L73"/>
      <c r="M73"/>
      <c r="N73"/>
      <c r="O73"/>
      <c r="T73" s="224"/>
    </row>
    <row r="74" ht="15" customHeight="1" spans="1:20">
      <c r="A74" s="227"/>
      <c r="B74" s="231" t="s">
        <v>213</v>
      </c>
      <c r="C74" s="228" t="s">
        <v>254</v>
      </c>
      <c r="D74" s="228"/>
      <c r="E74"/>
      <c r="F74"/>
      <c r="G74"/>
      <c r="H74"/>
      <c r="I74"/>
      <c r="J74"/>
      <c r="K74"/>
      <c r="L74"/>
      <c r="M74"/>
      <c r="N74"/>
      <c r="O74"/>
      <c r="T74" s="224"/>
    </row>
    <row r="75" ht="15" customHeight="1" spans="1:20">
      <c r="A75" s="227"/>
      <c r="B75" s="226"/>
      <c r="C75" s="228"/>
      <c r="D75" s="228"/>
      <c r="E75"/>
      <c r="F75"/>
      <c r="G75"/>
      <c r="H75"/>
      <c r="I75"/>
      <c r="J75"/>
      <c r="K75"/>
      <c r="L75"/>
      <c r="M75"/>
      <c r="N75"/>
      <c r="O75"/>
      <c r="T75" s="224"/>
    </row>
    <row r="76" ht="15" customHeight="1" spans="1:20">
      <c r="A76" s="227"/>
      <c r="B76" s="231" t="s">
        <v>213</v>
      </c>
      <c r="C76" s="228" t="s">
        <v>255</v>
      </c>
      <c r="D76" s="228"/>
      <c r="E76"/>
      <c r="F76"/>
      <c r="G76"/>
      <c r="H76"/>
      <c r="I76"/>
      <c r="J76"/>
      <c r="K76"/>
      <c r="L76"/>
      <c r="M76"/>
      <c r="N76"/>
      <c r="O76"/>
      <c r="T76" s="224"/>
    </row>
    <row r="77" ht="15" customHeight="1" spans="1:20">
      <c r="A77" s="227"/>
      <c r="B77" s="226"/>
      <c r="C77" s="228" t="s">
        <v>256</v>
      </c>
      <c r="D77" s="228"/>
      <c r="E77"/>
      <c r="F77"/>
      <c r="G77"/>
      <c r="H77"/>
      <c r="I77"/>
      <c r="J77"/>
      <c r="K77"/>
      <c r="L77"/>
      <c r="M77"/>
      <c r="N77"/>
      <c r="O77"/>
      <c r="T77" s="224"/>
    </row>
    <row r="78" ht="15" customHeight="1" spans="1:20">
      <c r="A78" s="227"/>
      <c r="B78" s="226"/>
      <c r="C78" s="228"/>
      <c r="D78" s="228"/>
      <c r="E78"/>
      <c r="F78"/>
      <c r="G78"/>
      <c r="H78"/>
      <c r="I78"/>
      <c r="J78"/>
      <c r="K78"/>
      <c r="L78"/>
      <c r="M78"/>
      <c r="N78"/>
      <c r="O78"/>
      <c r="T78" s="224"/>
    </row>
    <row r="79" spans="1:20">
      <c r="A79" s="227" t="s">
        <v>257</v>
      </c>
      <c r="B79" s="226"/>
      <c r="C79" s="228"/>
      <c r="D79" s="228"/>
      <c r="E79"/>
      <c r="F79"/>
      <c r="G79"/>
      <c r="H79"/>
      <c r="I79"/>
      <c r="J79"/>
      <c r="K79"/>
      <c r="L79"/>
      <c r="M79"/>
      <c r="N79"/>
      <c r="O79"/>
      <c r="T79" s="224"/>
    </row>
    <row r="80" spans="1:20">
      <c r="A80" s="227"/>
      <c r="B80" s="226"/>
      <c r="C80" s="228"/>
      <c r="D80" s="228"/>
      <c r="E80"/>
      <c r="F80"/>
      <c r="G80"/>
      <c r="H80"/>
      <c r="I80"/>
      <c r="J80"/>
      <c r="K80"/>
      <c r="L80"/>
      <c r="M80"/>
      <c r="N80"/>
      <c r="O80"/>
      <c r="T80" s="224"/>
    </row>
    <row r="81" spans="1:20">
      <c r="A81" s="242" t="s">
        <v>258</v>
      </c>
      <c r="B81" s="226"/>
      <c r="C81" s="228"/>
      <c r="D81" s="228"/>
      <c r="E81"/>
      <c r="F81"/>
      <c r="G81"/>
      <c r="H81"/>
      <c r="I81"/>
      <c r="J81"/>
      <c r="K81"/>
      <c r="L81"/>
      <c r="M81"/>
      <c r="N81"/>
      <c r="O81"/>
      <c r="T81" s="224"/>
    </row>
    <row r="82" ht="15" customHeight="1" spans="1:20">
      <c r="A82" s="227"/>
      <c r="B82" s="226"/>
      <c r="C82" s="228"/>
      <c r="D82" s="228"/>
      <c r="E82"/>
      <c r="F82"/>
      <c r="G82"/>
      <c r="H82"/>
      <c r="I82"/>
      <c r="J82"/>
      <c r="K82"/>
      <c r="L82"/>
      <c r="M82"/>
      <c r="N82"/>
      <c r="O82"/>
      <c r="R82" s="241" t="str">
        <f>IF(R100=4,criteria!I30,IF(AND(R100=3,R99=0),criteria!G30,IF(AND(R100&lt;3,R83=1),criteria!E30,criteria!C30)))</f>
        <v>Fully Compliant </v>
      </c>
      <c r="T82" s="224"/>
    </row>
    <row r="83" ht="15" customHeight="1" spans="1:20">
      <c r="A83" s="227"/>
      <c r="B83" s="231" t="s">
        <v>213</v>
      </c>
      <c r="C83" s="228" t="s">
        <v>259</v>
      </c>
      <c r="D83" s="228"/>
      <c r="E83"/>
      <c r="F83"/>
      <c r="G83"/>
      <c r="H83"/>
      <c r="I83"/>
      <c r="J83"/>
      <c r="K83"/>
      <c r="L83"/>
      <c r="M83"/>
      <c r="N83"/>
      <c r="O83"/>
      <c r="R83" s="225">
        <f>IF(COUNTA(B83,G84)=2,1,0)</f>
        <v>1</v>
      </c>
      <c r="T83" s="224"/>
    </row>
    <row r="84" ht="15" customHeight="1" spans="1:20">
      <c r="A84" s="227"/>
      <c r="B84" s="226"/>
      <c r="C84" s="234" t="s">
        <v>260</v>
      </c>
      <c r="D84" s="228"/>
      <c r="E84"/>
      <c r="F84"/>
      <c r="G84" s="243" t="s">
        <v>261</v>
      </c>
      <c r="H84" s="243"/>
      <c r="I84" s="243"/>
      <c r="J84" s="243"/>
      <c r="K84" s="243"/>
      <c r="L84" s="243"/>
      <c r="M84" s="243"/>
      <c r="N84"/>
      <c r="O84"/>
      <c r="T84" s="224"/>
    </row>
    <row r="85" ht="15" customHeight="1" spans="1:20">
      <c r="A85" s="227"/>
      <c r="B85" s="226"/>
      <c r="C85" s="228"/>
      <c r="D85" s="228"/>
      <c r="E85"/>
      <c r="F85"/>
      <c r="G85"/>
      <c r="H85"/>
      <c r="I85"/>
      <c r="J85"/>
      <c r="K85"/>
      <c r="L85"/>
      <c r="M85"/>
      <c r="N85"/>
      <c r="O85"/>
      <c r="T85" s="224"/>
    </row>
    <row r="86" ht="15" customHeight="1" spans="1:20">
      <c r="A86" s="227"/>
      <c r="B86" s="231" t="s">
        <v>213</v>
      </c>
      <c r="C86" s="228" t="s">
        <v>262</v>
      </c>
      <c r="D86" s="228"/>
      <c r="E86"/>
      <c r="F86"/>
      <c r="G86"/>
      <c r="H86"/>
      <c r="I86"/>
      <c r="J86"/>
      <c r="K86"/>
      <c r="L86"/>
      <c r="M86"/>
      <c r="N86"/>
      <c r="O86"/>
      <c r="R86" s="225">
        <f>IF(COUNTA(C89:F95)&gt;4,1,0)</f>
        <v>1</v>
      </c>
      <c r="T86" s="224"/>
    </row>
    <row r="87" ht="15" customHeight="1" spans="1:20">
      <c r="A87" s="227"/>
      <c r="B87" s="226"/>
      <c r="C87" s="228" t="s">
        <v>263</v>
      </c>
      <c r="D87" s="228"/>
      <c r="E87"/>
      <c r="F87"/>
      <c r="G87"/>
      <c r="H87"/>
      <c r="I87"/>
      <c r="J87"/>
      <c r="K87"/>
      <c r="L87"/>
      <c r="M87"/>
      <c r="N87"/>
      <c r="O87"/>
      <c r="T87" s="224"/>
    </row>
    <row r="88" ht="15" customHeight="1" spans="1:20">
      <c r="A88" s="227"/>
      <c r="B88" s="226"/>
      <c r="C88" s="228"/>
      <c r="D88" s="228" t="s">
        <v>264</v>
      </c>
      <c r="E88"/>
      <c r="F88"/>
      <c r="G88"/>
      <c r="H88" t="s">
        <v>265</v>
      </c>
      <c r="I88"/>
      <c r="J88"/>
      <c r="K88"/>
      <c r="L88"/>
      <c r="M88"/>
      <c r="N88"/>
      <c r="O88"/>
      <c r="T88" s="224"/>
    </row>
    <row r="89" ht="15" customHeight="1" spans="1:20">
      <c r="A89" s="227"/>
      <c r="B89" s="244" t="s">
        <v>266</v>
      </c>
      <c r="C89" s="245" t="s">
        <v>178</v>
      </c>
      <c r="D89" s="245"/>
      <c r="E89" s="245"/>
      <c r="F89" s="245"/>
      <c r="G89"/>
      <c r="H89" s="246">
        <v>44387</v>
      </c>
      <c r="I89" s="246"/>
      <c r="J89" s="246"/>
      <c r="K89"/>
      <c r="L89"/>
      <c r="M89"/>
      <c r="N89"/>
      <c r="O89"/>
      <c r="T89" s="224"/>
    </row>
    <row r="90" ht="15" customHeight="1" spans="1:20">
      <c r="A90" s="227"/>
      <c r="B90" s="244" t="s">
        <v>267</v>
      </c>
      <c r="C90" s="245" t="s">
        <v>268</v>
      </c>
      <c r="D90" s="245"/>
      <c r="E90" s="245"/>
      <c r="F90" s="245"/>
      <c r="G90"/>
      <c r="H90" s="246">
        <v>44387</v>
      </c>
      <c r="I90" s="246"/>
      <c r="J90" s="246"/>
      <c r="K90"/>
      <c r="L90"/>
      <c r="M90"/>
      <c r="N90"/>
      <c r="O90"/>
      <c r="T90" s="224"/>
    </row>
    <row r="91" ht="15" customHeight="1" spans="1:20">
      <c r="A91" s="227"/>
      <c r="B91" s="244" t="s">
        <v>269</v>
      </c>
      <c r="C91" s="247" t="s">
        <v>270</v>
      </c>
      <c r="D91" s="247"/>
      <c r="E91" s="247"/>
      <c r="F91" s="247"/>
      <c r="G91"/>
      <c r="H91" s="246">
        <v>44387</v>
      </c>
      <c r="I91" s="246"/>
      <c r="J91" s="246"/>
      <c r="K91"/>
      <c r="L91"/>
      <c r="M91"/>
      <c r="N91"/>
      <c r="O91"/>
      <c r="T91" s="224"/>
    </row>
    <row r="92" ht="15" customHeight="1" spans="1:20">
      <c r="A92" s="227"/>
      <c r="B92" s="244" t="s">
        <v>271</v>
      </c>
      <c r="C92" s="247" t="s">
        <v>272</v>
      </c>
      <c r="D92" s="247"/>
      <c r="E92" s="247"/>
      <c r="F92" s="247"/>
      <c r="G92"/>
      <c r="H92" s="246">
        <v>44387</v>
      </c>
      <c r="I92" s="246"/>
      <c r="J92" s="246"/>
      <c r="K92"/>
      <c r="L92"/>
      <c r="M92"/>
      <c r="N92"/>
      <c r="O92"/>
      <c r="T92" s="224"/>
    </row>
    <row r="93" ht="15" customHeight="1" spans="1:20">
      <c r="A93" s="227"/>
      <c r="B93" s="244" t="s">
        <v>273</v>
      </c>
      <c r="C93" s="245" t="s">
        <v>274</v>
      </c>
      <c r="D93" s="245"/>
      <c r="E93" s="245"/>
      <c r="F93" s="245"/>
      <c r="G93"/>
      <c r="H93" s="246">
        <v>44387</v>
      </c>
      <c r="I93" s="246"/>
      <c r="J93" s="246"/>
      <c r="K93"/>
      <c r="L93"/>
      <c r="M93"/>
      <c r="N93"/>
      <c r="O93"/>
      <c r="T93" s="224"/>
    </row>
    <row r="94" ht="15" customHeight="1" spans="1:20">
      <c r="A94" s="227"/>
      <c r="B94" s="244" t="s">
        <v>275</v>
      </c>
      <c r="C94" s="245"/>
      <c r="D94" s="245"/>
      <c r="E94" s="245"/>
      <c r="F94" s="245"/>
      <c r="G94"/>
      <c r="H94" s="248"/>
      <c r="I94" s="248"/>
      <c r="J94" s="248"/>
      <c r="K94"/>
      <c r="L94"/>
      <c r="M94"/>
      <c r="N94"/>
      <c r="O94"/>
      <c r="T94" s="224"/>
    </row>
    <row r="95" ht="15" customHeight="1" spans="1:20">
      <c r="A95" s="227"/>
      <c r="B95" s="244" t="s">
        <v>276</v>
      </c>
      <c r="C95" s="245"/>
      <c r="D95" s="245"/>
      <c r="E95" s="245"/>
      <c r="F95" s="245"/>
      <c r="G95"/>
      <c r="H95" s="248"/>
      <c r="I95" s="248"/>
      <c r="J95" s="248"/>
      <c r="K95"/>
      <c r="L95"/>
      <c r="M95"/>
      <c r="N95"/>
      <c r="O95"/>
      <c r="T95" s="224"/>
    </row>
    <row r="96" ht="15" customHeight="1" spans="1:20">
      <c r="A96" s="227"/>
      <c r="B96" s="226"/>
      <c r="C96" s="228"/>
      <c r="D96" s="228"/>
      <c r="E96"/>
      <c r="F96"/>
      <c r="G96"/>
      <c r="H96"/>
      <c r="I96"/>
      <c r="J96"/>
      <c r="K96"/>
      <c r="L96"/>
      <c r="M96"/>
      <c r="N96"/>
      <c r="O96"/>
      <c r="T96" s="224"/>
    </row>
    <row r="97" ht="15" customHeight="1" spans="1:20">
      <c r="A97" s="227"/>
      <c r="B97" s="231" t="s">
        <v>213</v>
      </c>
      <c r="C97" s="228" t="s">
        <v>277</v>
      </c>
      <c r="D97" s="228"/>
      <c r="E97"/>
      <c r="F97"/>
      <c r="G97"/>
      <c r="H97"/>
      <c r="I97"/>
      <c r="J97"/>
      <c r="K97"/>
      <c r="L97"/>
      <c r="M97"/>
      <c r="N97"/>
      <c r="O97"/>
      <c r="R97" s="225">
        <f>IF(COUNTA(B97)=1,1,0)</f>
        <v>1</v>
      </c>
      <c r="T97" s="224"/>
    </row>
    <row r="98" ht="15" customHeight="1" spans="1:20">
      <c r="A98" s="227"/>
      <c r="B98" s="226"/>
      <c r="C98" s="228"/>
      <c r="D98" s="228"/>
      <c r="E98"/>
      <c r="F98"/>
      <c r="G98"/>
      <c r="H98"/>
      <c r="I98"/>
      <c r="J98"/>
      <c r="K98"/>
      <c r="L98"/>
      <c r="M98"/>
      <c r="N98"/>
      <c r="O98"/>
      <c r="T98" s="224"/>
    </row>
    <row r="99" ht="15" customHeight="1" spans="1:20">
      <c r="A99" s="227"/>
      <c r="B99" s="231" t="s">
        <v>213</v>
      </c>
      <c r="C99" s="228" t="s">
        <v>278</v>
      </c>
      <c r="D99" s="228"/>
      <c r="E99"/>
      <c r="F99"/>
      <c r="G99"/>
      <c r="H99"/>
      <c r="I99"/>
      <c r="J99"/>
      <c r="K99"/>
      <c r="L99"/>
      <c r="M99"/>
      <c r="N99"/>
      <c r="O99"/>
      <c r="R99" s="225">
        <f>IF(COUNTA(H89:J95)&gt;4,1,0)</f>
        <v>1</v>
      </c>
      <c r="T99" s="224"/>
    </row>
    <row r="100" ht="15" customHeight="1" spans="1:20">
      <c r="A100" s="227"/>
      <c r="B100" s="226"/>
      <c r="C100" s="228"/>
      <c r="D100" s="228"/>
      <c r="E100"/>
      <c r="F100"/>
      <c r="G100"/>
      <c r="H100"/>
      <c r="I100"/>
      <c r="J100"/>
      <c r="K100"/>
      <c r="L100"/>
      <c r="M100"/>
      <c r="N100"/>
      <c r="O100"/>
      <c r="R100" s="225">
        <f>SUM(R83:R99)</f>
        <v>4</v>
      </c>
      <c r="T100" s="224"/>
    </row>
    <row r="101" spans="1:20">
      <c r="A101" s="242" t="s">
        <v>279</v>
      </c>
      <c r="B101" s="226"/>
      <c r="C101" s="228"/>
      <c r="D101" s="228"/>
      <c r="E101"/>
      <c r="F101"/>
      <c r="G101"/>
      <c r="H101"/>
      <c r="I101"/>
      <c r="J101"/>
      <c r="K101"/>
      <c r="L101"/>
      <c r="M101"/>
      <c r="N101"/>
      <c r="O101"/>
      <c r="T101" s="224"/>
    </row>
    <row r="102" ht="15" customHeight="1" spans="1:20">
      <c r="A102" s="227"/>
      <c r="B102" s="226"/>
      <c r="C102" s="228"/>
      <c r="D102" s="228"/>
      <c r="E102"/>
      <c r="F102"/>
      <c r="G102"/>
      <c r="H102"/>
      <c r="I102"/>
      <c r="J102"/>
      <c r="K102"/>
      <c r="L102"/>
      <c r="M102"/>
      <c r="N102"/>
      <c r="O102"/>
      <c r="R102" s="241" t="str">
        <f>IF(R112=3,criteria!I31,IF(AND(R103=1,R112=2),criteria!G31,IF(AND(R103=1,R112=1),criteria!E31,criteria!C31)))</f>
        <v>Fully Compliant </v>
      </c>
      <c r="T102" s="224"/>
    </row>
    <row r="103" ht="15" customHeight="1" spans="1:20">
      <c r="A103" s="227"/>
      <c r="B103" s="231" t="s">
        <v>213</v>
      </c>
      <c r="C103" s="228" t="s">
        <v>280</v>
      </c>
      <c r="D103" s="228"/>
      <c r="E103"/>
      <c r="F103"/>
      <c r="G103"/>
      <c r="H103"/>
      <c r="I103"/>
      <c r="J103"/>
      <c r="K103"/>
      <c r="L103"/>
      <c r="M103"/>
      <c r="N103"/>
      <c r="O103"/>
      <c r="R103" s="225">
        <f>IF(COUNTA(B103,G105)=2,1,0)</f>
        <v>1</v>
      </c>
      <c r="T103" s="224"/>
    </row>
    <row r="104" ht="15" customHeight="1" spans="1:20">
      <c r="A104" s="227"/>
      <c r="B104" s="226"/>
      <c r="C104" s="228" t="s">
        <v>281</v>
      </c>
      <c r="D104" s="228"/>
      <c r="E104"/>
      <c r="F104"/>
      <c r="G104"/>
      <c r="H104"/>
      <c r="I104"/>
      <c r="J104"/>
      <c r="K104"/>
      <c r="L104"/>
      <c r="M104"/>
      <c r="N104"/>
      <c r="O104"/>
      <c r="T104" s="224"/>
    </row>
    <row r="105" ht="15" customHeight="1" spans="1:20">
      <c r="A105" s="227"/>
      <c r="B105" s="226"/>
      <c r="C105" s="234" t="s">
        <v>260</v>
      </c>
      <c r="D105" s="228"/>
      <c r="E105"/>
      <c r="F105"/>
      <c r="G105" s="249" t="s">
        <v>261</v>
      </c>
      <c r="H105" s="249"/>
      <c r="I105" s="249"/>
      <c r="J105" s="249"/>
      <c r="K105" s="249"/>
      <c r="L105" s="249"/>
      <c r="M105" s="249"/>
      <c r="N105"/>
      <c r="O105"/>
      <c r="T105" s="224"/>
    </row>
    <row r="106" ht="15" customHeight="1" spans="1:20">
      <c r="A106" s="227"/>
      <c r="B106" s="226"/>
      <c r="C106" s="228"/>
      <c r="D106" s="228"/>
      <c r="E106"/>
      <c r="F106"/>
      <c r="G106"/>
      <c r="H106"/>
      <c r="I106"/>
      <c r="J106"/>
      <c r="K106"/>
      <c r="L106"/>
      <c r="M106"/>
      <c r="N106"/>
      <c r="O106"/>
      <c r="T106" s="224"/>
    </row>
    <row r="107" ht="15" customHeight="1" spans="1:20">
      <c r="A107" s="227"/>
      <c r="B107" s="231" t="s">
        <v>213</v>
      </c>
      <c r="C107" s="228" t="s">
        <v>282</v>
      </c>
      <c r="D107" s="228"/>
      <c r="E107"/>
      <c r="F107"/>
      <c r="G107"/>
      <c r="H107"/>
      <c r="I107"/>
      <c r="J107"/>
      <c r="K107"/>
      <c r="L107"/>
      <c r="M107"/>
      <c r="N107"/>
      <c r="O107"/>
      <c r="R107" s="225">
        <f>IF(COUNTA(B107,H108)=2,1,0)</f>
        <v>1</v>
      </c>
      <c r="T107" s="224"/>
    </row>
    <row r="108" ht="15" customHeight="1" spans="1:20">
      <c r="A108" s="227"/>
      <c r="B108" s="226"/>
      <c r="C108" s="234" t="s">
        <v>283</v>
      </c>
      <c r="D108" s="228"/>
      <c r="E108"/>
      <c r="F108"/>
      <c r="G108"/>
      <c r="H108" s="233" t="s">
        <v>177</v>
      </c>
      <c r="I108" s="233"/>
      <c r="J108" s="233"/>
      <c r="K108" s="233"/>
      <c r="L108" s="233"/>
      <c r="M108" s="233"/>
      <c r="N108"/>
      <c r="O108"/>
      <c r="T108" s="224"/>
    </row>
    <row r="109" ht="15" customHeight="1" spans="1:20">
      <c r="A109" s="227"/>
      <c r="B109" s="226"/>
      <c r="C109" s="228"/>
      <c r="D109" s="228"/>
      <c r="E109"/>
      <c r="F109"/>
      <c r="G109"/>
      <c r="H109"/>
      <c r="I109"/>
      <c r="J109"/>
      <c r="K109"/>
      <c r="L109"/>
      <c r="M109"/>
      <c r="N109"/>
      <c r="O109"/>
      <c r="T109" s="224"/>
    </row>
    <row r="110" ht="15" customHeight="1" spans="1:20">
      <c r="A110" s="227"/>
      <c r="B110" s="231" t="s">
        <v>213</v>
      </c>
      <c r="C110" s="228" t="s">
        <v>284</v>
      </c>
      <c r="D110" s="228"/>
      <c r="E110"/>
      <c r="F110"/>
      <c r="G110"/>
      <c r="H110"/>
      <c r="I110"/>
      <c r="J110"/>
      <c r="K110"/>
      <c r="L110"/>
      <c r="M110"/>
      <c r="N110"/>
      <c r="O110"/>
      <c r="R110" s="225">
        <f>IF(COUNTA(B110,F111)=2,1,0)</f>
        <v>1</v>
      </c>
      <c r="T110" s="224"/>
    </row>
    <row r="111" ht="15" customHeight="1" spans="1:20">
      <c r="A111" s="227"/>
      <c r="B111" s="226"/>
      <c r="C111" s="234" t="s">
        <v>285</v>
      </c>
      <c r="D111" s="228"/>
      <c r="E111"/>
      <c r="F111" s="250">
        <v>44810</v>
      </c>
      <c r="G111" s="250"/>
      <c r="H111" s="250"/>
      <c r="I111" s="250"/>
      <c r="J111" s="250"/>
      <c r="K111" s="250"/>
      <c r="L111" s="250"/>
      <c r="M111" s="250"/>
      <c r="N111"/>
      <c r="O111"/>
      <c r="T111" s="224"/>
    </row>
    <row r="112" ht="15" customHeight="1" spans="1:20">
      <c r="A112" s="227"/>
      <c r="B112" s="226"/>
      <c r="C112" s="228"/>
      <c r="D112" s="228"/>
      <c r="E112"/>
      <c r="F112"/>
      <c r="G112"/>
      <c r="H112"/>
      <c r="I112"/>
      <c r="J112"/>
      <c r="K112"/>
      <c r="L112"/>
      <c r="M112"/>
      <c r="N112"/>
      <c r="O112"/>
      <c r="R112" s="225">
        <f>SUM(R103:R110)</f>
        <v>3</v>
      </c>
      <c r="T112" s="224"/>
    </row>
    <row r="113" ht="15" customHeight="1" spans="1:20">
      <c r="A113" s="227" t="s">
        <v>286</v>
      </c>
      <c r="B113" s="226"/>
      <c r="C113" s="228"/>
      <c r="D113" s="228"/>
      <c r="E113"/>
      <c r="F113"/>
      <c r="G113"/>
      <c r="H113"/>
      <c r="I113"/>
      <c r="J113"/>
      <c r="K113"/>
      <c r="L113"/>
      <c r="M113"/>
      <c r="N113"/>
      <c r="O113"/>
      <c r="T113" s="224"/>
    </row>
    <row r="114" ht="15" customHeight="1" spans="1:20">
      <c r="A114" s="242" t="s">
        <v>287</v>
      </c>
      <c r="B114" s="226"/>
      <c r="C114" s="228"/>
      <c r="D114" s="228"/>
      <c r="E114"/>
      <c r="F114"/>
      <c r="G114"/>
      <c r="H114"/>
      <c r="I114"/>
      <c r="J114"/>
      <c r="K114"/>
      <c r="L114"/>
      <c r="M114"/>
      <c r="N114"/>
      <c r="O114"/>
      <c r="T114" s="224"/>
    </row>
    <row r="115" ht="15" customHeight="1" spans="1:20">
      <c r="A115" s="227"/>
      <c r="B115" s="226"/>
      <c r="C115" s="228"/>
      <c r="D115" s="228"/>
      <c r="E115"/>
      <c r="G115"/>
      <c r="H115"/>
      <c r="I115"/>
      <c r="J115"/>
      <c r="K115"/>
      <c r="L115"/>
      <c r="M115"/>
      <c r="N115"/>
      <c r="O115"/>
      <c r="T115" s="224"/>
    </row>
    <row r="116" ht="15" customHeight="1" spans="1:20">
      <c r="A116" s="227"/>
      <c r="B116" s="231" t="s">
        <v>213</v>
      </c>
      <c r="C116" s="228" t="s">
        <v>288</v>
      </c>
      <c r="D116"/>
      <c r="E116"/>
      <c r="F116" s="231" t="s">
        <v>213</v>
      </c>
      <c r="G116" s="228" t="s">
        <v>289</v>
      </c>
      <c r="H116"/>
      <c r="I116"/>
      <c r="J116"/>
      <c r="K116"/>
      <c r="L116"/>
      <c r="M116"/>
      <c r="N116"/>
      <c r="O116"/>
      <c r="T116" s="224"/>
    </row>
    <row r="117" ht="15" customHeight="1" spans="1:20">
      <c r="A117" s="227"/>
      <c r="B117" s="226"/>
      <c r="C117" s="228" t="s">
        <v>290</v>
      </c>
      <c r="D117"/>
      <c r="E117"/>
      <c r="G117" s="228"/>
      <c r="H117"/>
      <c r="I117"/>
      <c r="J117"/>
      <c r="K117"/>
      <c r="L117"/>
      <c r="M117"/>
      <c r="N117"/>
      <c r="O117"/>
      <c r="T117" s="224"/>
    </row>
    <row r="118" ht="15" customHeight="1" spans="1:20">
      <c r="A118" s="227"/>
      <c r="B118" s="226"/>
      <c r="C118" s="228"/>
      <c r="D118"/>
      <c r="E118"/>
      <c r="F118" s="231" t="s">
        <v>213</v>
      </c>
      <c r="G118" s="228" t="s">
        <v>291</v>
      </c>
      <c r="H118"/>
      <c r="I118"/>
      <c r="J118"/>
      <c r="K118"/>
      <c r="L118"/>
      <c r="M118"/>
      <c r="N118"/>
      <c r="O118"/>
      <c r="T118" s="224"/>
    </row>
    <row r="119" ht="15" customHeight="1" spans="1:20">
      <c r="A119" s="227"/>
      <c r="B119" s="231" t="s">
        <v>213</v>
      </c>
      <c r="C119" s="228" t="s">
        <v>292</v>
      </c>
      <c r="D119"/>
      <c r="E119"/>
      <c r="G119" s="228"/>
      <c r="H119"/>
      <c r="I119"/>
      <c r="J119"/>
      <c r="K119"/>
      <c r="L119"/>
      <c r="M119"/>
      <c r="N119"/>
      <c r="O119"/>
      <c r="T119" s="224"/>
    </row>
    <row r="120" ht="15" customHeight="1" spans="1:20">
      <c r="A120" s="227"/>
      <c r="B120" s="224"/>
      <c r="C120" s="228"/>
      <c r="D120"/>
      <c r="E120"/>
      <c r="F120" s="231" t="s">
        <v>213</v>
      </c>
      <c r="G120" s="228" t="s">
        <v>293</v>
      </c>
      <c r="H120"/>
      <c r="I120"/>
      <c r="J120"/>
      <c r="K120"/>
      <c r="L120"/>
      <c r="M120"/>
      <c r="N120"/>
      <c r="O120"/>
      <c r="T120" s="224"/>
    </row>
    <row r="121" ht="15" customHeight="1" spans="1:20">
      <c r="A121" s="227"/>
      <c r="B121" s="231" t="s">
        <v>213</v>
      </c>
      <c r="C121" s="228" t="s">
        <v>294</v>
      </c>
      <c r="D121"/>
      <c r="E121"/>
      <c r="G121" s="228"/>
      <c r="H121"/>
      <c r="I121"/>
      <c r="J121"/>
      <c r="K121"/>
      <c r="L121"/>
      <c r="M121"/>
      <c r="N121"/>
      <c r="O121"/>
      <c r="R121" s="225" t="str">
        <f>IF(COUNTA(B116:B125,F116:F124)&gt;0,R129,"n/a")</f>
        <v>Compliant </v>
      </c>
      <c r="T121" s="224"/>
    </row>
    <row r="122" ht="15" customHeight="1" spans="1:20">
      <c r="A122"/>
      <c r="B122" s="224"/>
      <c r="C122" s="228"/>
      <c r="D122"/>
      <c r="E122"/>
      <c r="F122" s="237"/>
      <c r="G122" s="228" t="s">
        <v>295</v>
      </c>
      <c r="H122"/>
      <c r="I122"/>
      <c r="J122"/>
      <c r="K122"/>
      <c r="L122"/>
      <c r="M122"/>
      <c r="N122"/>
      <c r="O122"/>
      <c r="T122" s="224"/>
    </row>
    <row r="123" ht="15" customHeight="1" spans="1:20">
      <c r="A123" s="227"/>
      <c r="B123" s="231" t="s">
        <v>213</v>
      </c>
      <c r="C123" s="228" t="s">
        <v>296</v>
      </c>
      <c r="D123"/>
      <c r="E123"/>
      <c r="G123" s="228"/>
      <c r="H123"/>
      <c r="I123"/>
      <c r="J123"/>
      <c r="K123"/>
      <c r="L123"/>
      <c r="M123"/>
      <c r="N123"/>
      <c r="O123"/>
      <c r="T123" s="224"/>
    </row>
    <row r="124" ht="15" customHeight="1" spans="1:20">
      <c r="A124" s="227"/>
      <c r="B124" s="224"/>
      <c r="C124" s="228"/>
      <c r="D124"/>
      <c r="E124"/>
      <c r="F124" s="231" t="s">
        <v>213</v>
      </c>
      <c r="G124" s="228" t="s">
        <v>297</v>
      </c>
      <c r="H124"/>
      <c r="I124"/>
      <c r="J124"/>
      <c r="K124"/>
      <c r="L124"/>
      <c r="M124"/>
      <c r="N124"/>
      <c r="O124"/>
      <c r="T124" s="224"/>
    </row>
    <row r="125" ht="15" customHeight="1" spans="1:20">
      <c r="A125" s="227"/>
      <c r="B125" s="231" t="s">
        <v>213</v>
      </c>
      <c r="C125" s="228" t="s">
        <v>298</v>
      </c>
      <c r="D125"/>
      <c r="E125"/>
      <c r="G125"/>
      <c r="H125"/>
      <c r="I125"/>
      <c r="J125"/>
      <c r="K125"/>
      <c r="L125"/>
      <c r="M125"/>
      <c r="N125"/>
      <c r="O125"/>
      <c r="T125" s="224"/>
    </row>
    <row r="126" ht="15" customHeight="1" spans="1:20">
      <c r="A126" s="227"/>
      <c r="B126" s="226"/>
      <c r="C126" s="228"/>
      <c r="D126" s="228"/>
      <c r="E126"/>
      <c r="F126"/>
      <c r="G126"/>
      <c r="H126"/>
      <c r="I126"/>
      <c r="J126"/>
      <c r="K126"/>
      <c r="L126"/>
      <c r="M126"/>
      <c r="N126"/>
      <c r="O126"/>
      <c r="T126" s="224"/>
    </row>
    <row r="127" ht="15" customHeight="1" spans="1:20">
      <c r="A127" s="242" t="s">
        <v>299</v>
      </c>
      <c r="B127" s="226"/>
      <c r="C127" s="228"/>
      <c r="D127" s="228"/>
      <c r="E127"/>
      <c r="F127"/>
      <c r="G127"/>
      <c r="H127"/>
      <c r="I127"/>
      <c r="J127"/>
      <c r="K127"/>
      <c r="L127"/>
      <c r="M127"/>
      <c r="N127"/>
      <c r="O127"/>
      <c r="T127" s="224"/>
    </row>
    <row r="128" ht="15" customHeight="1" spans="1:20">
      <c r="A128" s="227"/>
      <c r="B128" s="226"/>
      <c r="C128" s="228"/>
      <c r="D128" s="228"/>
      <c r="E128"/>
      <c r="F128"/>
      <c r="G128"/>
      <c r="H128"/>
      <c r="I128"/>
      <c r="J128"/>
      <c r="K128"/>
      <c r="L128"/>
      <c r="M128"/>
      <c r="N128"/>
      <c r="O128"/>
      <c r="T128" s="224"/>
    </row>
    <row r="129" ht="15" customHeight="1" spans="1:20">
      <c r="A129" s="227"/>
      <c r="B129" s="231" t="s">
        <v>213</v>
      </c>
      <c r="C129" s="228" t="s">
        <v>300</v>
      </c>
      <c r="D129"/>
      <c r="E129"/>
      <c r="F129" s="231"/>
      <c r="G129" s="228" t="s">
        <v>301</v>
      </c>
      <c r="H129"/>
      <c r="I129"/>
      <c r="J129"/>
      <c r="K129"/>
      <c r="L129"/>
      <c r="M129"/>
      <c r="N129"/>
      <c r="O129"/>
      <c r="R129" s="225" t="str">
        <f>IF(COUNTA(B129)=1,criteria!I36,criteria!C36)</f>
        <v>Compliant </v>
      </c>
      <c r="T129" s="224"/>
    </row>
    <row r="130" ht="15" customHeight="1" spans="1:20">
      <c r="A130" s="227"/>
      <c r="B130" s="226"/>
      <c r="C130" s="228"/>
      <c r="D130" s="228"/>
      <c r="E130"/>
      <c r="F130"/>
      <c r="G130"/>
      <c r="H130"/>
      <c r="I130"/>
      <c r="J130"/>
      <c r="K130"/>
      <c r="L130"/>
      <c r="M130"/>
      <c r="N130"/>
      <c r="O130"/>
      <c r="T130" s="224"/>
    </row>
    <row r="131" spans="1:20">
      <c r="A131" s="227" t="s">
        <v>302</v>
      </c>
      <c r="B131" s="226"/>
      <c r="C131" s="228"/>
      <c r="D131" s="228"/>
      <c r="E131"/>
      <c r="F131"/>
      <c r="G131"/>
      <c r="H131"/>
      <c r="I131"/>
      <c r="J131"/>
      <c r="K131"/>
      <c r="L131"/>
      <c r="M131"/>
      <c r="N131"/>
      <c r="O131"/>
      <c r="T131" s="224"/>
    </row>
    <row r="132" spans="1:20">
      <c r="A132" s="227" t="s">
        <v>303</v>
      </c>
      <c r="B132" s="226"/>
      <c r="C132" s="228"/>
      <c r="D132" s="228"/>
      <c r="E132"/>
      <c r="F132"/>
      <c r="G132"/>
      <c r="H132"/>
      <c r="I132"/>
      <c r="J132"/>
      <c r="K132"/>
      <c r="L132"/>
      <c r="M132"/>
      <c r="N132"/>
      <c r="O132"/>
      <c r="R132" s="241" t="str">
        <f>IF(R140=3,criteria!I45,IF(AND(R134=1,R140=2),criteria!G45,IF(AND(R134=1,R140=1),criteria!E45,criteria!C45)))</f>
        <v>Fully Compliant </v>
      </c>
      <c r="T132" s="224"/>
    </row>
    <row r="133" ht="15" customHeight="1" spans="1:20">
      <c r="A133" s="227"/>
      <c r="B133" s="226"/>
      <c r="C133" s="228"/>
      <c r="D133" s="228"/>
      <c r="E133"/>
      <c r="F133"/>
      <c r="G133"/>
      <c r="H133"/>
      <c r="I133"/>
      <c r="J133"/>
      <c r="K133"/>
      <c r="L133"/>
      <c r="M133"/>
      <c r="N133"/>
      <c r="O133"/>
      <c r="T133" s="224"/>
    </row>
    <row r="134" ht="15" customHeight="1" spans="1:20">
      <c r="A134" s="227"/>
      <c r="B134" s="231" t="s">
        <v>213</v>
      </c>
      <c r="C134" s="228" t="s">
        <v>304</v>
      </c>
      <c r="D134" s="228"/>
      <c r="E134"/>
      <c r="F134"/>
      <c r="G134"/>
      <c r="H134"/>
      <c r="I134"/>
      <c r="J134"/>
      <c r="K134"/>
      <c r="L134"/>
      <c r="M134"/>
      <c r="N134"/>
      <c r="O134"/>
      <c r="R134" s="225">
        <f>IF(COUNTA(B134,E135)=2,1,0)</f>
        <v>1</v>
      </c>
      <c r="T134" s="224"/>
    </row>
    <row r="135" ht="15" customHeight="1" spans="1:20">
      <c r="A135" s="227"/>
      <c r="B135" s="226"/>
      <c r="C135" s="228" t="s">
        <v>216</v>
      </c>
      <c r="D135" s="228"/>
      <c r="E135" s="233" t="s">
        <v>305</v>
      </c>
      <c r="F135" s="233"/>
      <c r="G135" s="233"/>
      <c r="H135" s="233"/>
      <c r="I135" s="233"/>
      <c r="J135" s="233"/>
      <c r="K135" s="233"/>
      <c r="L135" s="233"/>
      <c r="M135" s="233"/>
      <c r="N135"/>
      <c r="O135"/>
      <c r="T135" s="224"/>
    </row>
    <row r="136" ht="15" customHeight="1" spans="1:20">
      <c r="A136" s="227"/>
      <c r="B136" s="226"/>
      <c r="C136" s="228"/>
      <c r="D136" s="228"/>
      <c r="E136"/>
      <c r="F136"/>
      <c r="G136"/>
      <c r="H136"/>
      <c r="I136"/>
      <c r="J136"/>
      <c r="K136"/>
      <c r="L136"/>
      <c r="M136"/>
      <c r="N136"/>
      <c r="O136"/>
      <c r="T136" s="224"/>
    </row>
    <row r="137" ht="15" customHeight="1" spans="1:20">
      <c r="A137" s="227"/>
      <c r="B137" s="231" t="s">
        <v>213</v>
      </c>
      <c r="C137" s="228" t="s">
        <v>306</v>
      </c>
      <c r="D137" s="228"/>
      <c r="E137"/>
      <c r="F137"/>
      <c r="G137"/>
      <c r="H137"/>
      <c r="I137"/>
      <c r="J137"/>
      <c r="K137"/>
      <c r="L137"/>
      <c r="M137"/>
      <c r="N137"/>
      <c r="O137"/>
      <c r="R137" s="225">
        <f>IF(COUNTA(B137)=1,1,0)</f>
        <v>1</v>
      </c>
      <c r="T137" s="224"/>
    </row>
    <row r="138" ht="15" customHeight="1" spans="1:20">
      <c r="A138" s="227"/>
      <c r="B138" s="226"/>
      <c r="C138" s="228"/>
      <c r="D138" s="228"/>
      <c r="E138"/>
      <c r="F138"/>
      <c r="G138"/>
      <c r="H138"/>
      <c r="I138"/>
      <c r="J138"/>
      <c r="K138"/>
      <c r="L138"/>
      <c r="M138"/>
      <c r="N138"/>
      <c r="O138"/>
      <c r="T138" s="224"/>
    </row>
    <row r="139" ht="15" customHeight="1" spans="1:20">
      <c r="A139" s="227"/>
      <c r="B139" s="231" t="s">
        <v>213</v>
      </c>
      <c r="C139" s="228" t="s">
        <v>307</v>
      </c>
      <c r="D139" s="228"/>
      <c r="E139"/>
      <c r="F139"/>
      <c r="G139"/>
      <c r="H139"/>
      <c r="I139"/>
      <c r="J139"/>
      <c r="K139"/>
      <c r="L139"/>
      <c r="M139"/>
      <c r="N139"/>
      <c r="O139"/>
      <c r="R139" s="225">
        <f>IF(COUNTA(B139)=1,1,0)</f>
        <v>1</v>
      </c>
      <c r="T139" s="224"/>
    </row>
    <row r="140" ht="15" customHeight="1" spans="1:20">
      <c r="A140" s="227"/>
      <c r="B140" s="226"/>
      <c r="C140" s="228"/>
      <c r="D140" s="228"/>
      <c r="E140"/>
      <c r="F140"/>
      <c r="G140"/>
      <c r="H140"/>
      <c r="I140"/>
      <c r="J140"/>
      <c r="K140"/>
      <c r="L140"/>
      <c r="M140"/>
      <c r="N140"/>
      <c r="O140"/>
      <c r="R140" s="225">
        <f>SUM(R134:R139)</f>
        <v>3</v>
      </c>
      <c r="T140" s="224"/>
    </row>
    <row r="141" spans="1:20">
      <c r="A141" s="227" t="s">
        <v>308</v>
      </c>
      <c r="B141" s="226"/>
      <c r="C141" s="228"/>
      <c r="D141" s="228"/>
      <c r="E141"/>
      <c r="F141"/>
      <c r="G141"/>
      <c r="H141"/>
      <c r="I141"/>
      <c r="J141"/>
      <c r="K141"/>
      <c r="L141"/>
      <c r="M141"/>
      <c r="N141"/>
      <c r="O141"/>
      <c r="T141" s="224"/>
    </row>
    <row r="142" spans="1:20">
      <c r="A142" s="227" t="s">
        <v>309</v>
      </c>
      <c r="B142" s="226"/>
      <c r="C142" s="228"/>
      <c r="D142" s="228"/>
      <c r="E142"/>
      <c r="F142"/>
      <c r="G142"/>
      <c r="H142"/>
      <c r="I142"/>
      <c r="J142"/>
      <c r="K142"/>
      <c r="L142"/>
      <c r="M142"/>
      <c r="N142"/>
      <c r="O142"/>
      <c r="R142" s="241" t="str">
        <f>IF(R153=4,criteria!I46,IF(AND(R144=1,R153=3),criteria!G46,IF(AND(R144=1,R153=2),criteria!E46,criteria!C46)))</f>
        <v>Fully Compliant </v>
      </c>
      <c r="T142" s="224"/>
    </row>
    <row r="143" ht="15" customHeight="1" spans="1:20">
      <c r="A143" s="227"/>
      <c r="B143" s="226"/>
      <c r="C143" s="228"/>
      <c r="D143" s="228"/>
      <c r="E143"/>
      <c r="F143"/>
      <c r="G143"/>
      <c r="H143"/>
      <c r="I143"/>
      <c r="J143"/>
      <c r="K143"/>
      <c r="L143"/>
      <c r="M143"/>
      <c r="N143"/>
      <c r="O143"/>
      <c r="T143" s="224"/>
    </row>
    <row r="144" ht="15" customHeight="1" spans="1:20">
      <c r="A144" s="227"/>
      <c r="B144" s="231" t="s">
        <v>213</v>
      </c>
      <c r="C144" s="228" t="s">
        <v>310</v>
      </c>
      <c r="D144" s="228"/>
      <c r="E144"/>
      <c r="F144"/>
      <c r="G144"/>
      <c r="H144"/>
      <c r="I144"/>
      <c r="J144"/>
      <c r="K144"/>
      <c r="L144"/>
      <c r="M144"/>
      <c r="N144"/>
      <c r="O144"/>
      <c r="R144" s="225">
        <f>IF(COUNTA(B144)=1,1,0)</f>
        <v>1</v>
      </c>
      <c r="T144" s="224"/>
    </row>
    <row r="145" ht="15" customHeight="1" spans="1:20">
      <c r="A145" s="227"/>
      <c r="B145" s="226"/>
      <c r="C145" s="228"/>
      <c r="D145" s="228"/>
      <c r="E145"/>
      <c r="F145"/>
      <c r="G145"/>
      <c r="H145"/>
      <c r="I145"/>
      <c r="J145"/>
      <c r="K145"/>
      <c r="L145"/>
      <c r="M145"/>
      <c r="N145"/>
      <c r="O145"/>
      <c r="T145" s="224"/>
    </row>
    <row r="146" ht="15" customHeight="1" spans="1:20">
      <c r="A146" s="227"/>
      <c r="B146" s="231" t="s">
        <v>213</v>
      </c>
      <c r="C146" s="228" t="s">
        <v>311</v>
      </c>
      <c r="D146" s="228"/>
      <c r="E146"/>
      <c r="F146"/>
      <c r="G146"/>
      <c r="H146"/>
      <c r="I146"/>
      <c r="J146"/>
      <c r="K146"/>
      <c r="L146"/>
      <c r="M146"/>
      <c r="N146"/>
      <c r="O146"/>
      <c r="R146" s="225">
        <f>IF(COUNTA(B146,H147,K147)=3,1,0)</f>
        <v>1</v>
      </c>
      <c r="T146" s="224"/>
    </row>
    <row r="147" ht="15" customHeight="1" spans="1:20">
      <c r="A147" s="227"/>
      <c r="B147" s="226"/>
      <c r="C147" s="228" t="s">
        <v>312</v>
      </c>
      <c r="D147" s="228"/>
      <c r="E147"/>
      <c r="F147" s="232"/>
      <c r="G147" t="s">
        <v>313</v>
      </c>
      <c r="H147" s="251">
        <v>45121</v>
      </c>
      <c r="I147" s="251"/>
      <c r="J147" t="s">
        <v>314</v>
      </c>
      <c r="K147" s="256">
        <v>45306</v>
      </c>
      <c r="L147" s="256"/>
      <c r="M147"/>
      <c r="N147"/>
      <c r="O147"/>
      <c r="T147" s="224"/>
    </row>
    <row r="148" ht="15" customHeight="1" spans="1:20">
      <c r="A148" s="227"/>
      <c r="B148" s="226"/>
      <c r="C148" s="228"/>
      <c r="D148" s="228"/>
      <c r="E148"/>
      <c r="F148"/>
      <c r="G148"/>
      <c r="H148"/>
      <c r="I148"/>
      <c r="J148"/>
      <c r="K148"/>
      <c r="L148"/>
      <c r="M148"/>
      <c r="N148"/>
      <c r="O148"/>
      <c r="T148" s="224"/>
    </row>
    <row r="149" ht="15" customHeight="1" spans="1:20">
      <c r="A149" s="227"/>
      <c r="B149" s="231" t="s">
        <v>213</v>
      </c>
      <c r="C149" s="228" t="s">
        <v>315</v>
      </c>
      <c r="D149" s="228"/>
      <c r="E149"/>
      <c r="F149"/>
      <c r="G149"/>
      <c r="H149"/>
      <c r="I149"/>
      <c r="J149"/>
      <c r="K149"/>
      <c r="L149"/>
      <c r="M149"/>
      <c r="N149"/>
      <c r="O149"/>
      <c r="R149" s="225">
        <f>IF(COUNTA(B149,E150)=2,1,0)</f>
        <v>1</v>
      </c>
      <c r="T149" s="224"/>
    </row>
    <row r="150" ht="15" customHeight="1" spans="1:20">
      <c r="A150" s="227"/>
      <c r="B150" s="226"/>
      <c r="C150" s="228" t="s">
        <v>216</v>
      </c>
      <c r="D150" s="228"/>
      <c r="E150" s="252" t="s">
        <v>316</v>
      </c>
      <c r="F150" s="252"/>
      <c r="G150" s="252"/>
      <c r="H150" s="252"/>
      <c r="I150" s="252"/>
      <c r="J150" s="252"/>
      <c r="K150" s="252"/>
      <c r="L150" s="252"/>
      <c r="M150" s="252"/>
      <c r="N150"/>
      <c r="O150"/>
      <c r="T150" s="224"/>
    </row>
    <row r="151" ht="15" customHeight="1" spans="1:20">
      <c r="A151" s="227"/>
      <c r="B151" s="226"/>
      <c r="C151" s="228"/>
      <c r="D151" s="228"/>
      <c r="E151"/>
      <c r="F151"/>
      <c r="G151"/>
      <c r="H151"/>
      <c r="I151"/>
      <c r="J151"/>
      <c r="K151"/>
      <c r="L151"/>
      <c r="M151"/>
      <c r="N151"/>
      <c r="O151"/>
      <c r="T151" s="224"/>
    </row>
    <row r="152" ht="15" customHeight="1" spans="1:20">
      <c r="A152" s="227"/>
      <c r="B152" s="231" t="s">
        <v>213</v>
      </c>
      <c r="C152" s="228" t="s">
        <v>317</v>
      </c>
      <c r="D152" s="228"/>
      <c r="E152"/>
      <c r="F152"/>
      <c r="G152"/>
      <c r="H152"/>
      <c r="I152"/>
      <c r="J152"/>
      <c r="K152"/>
      <c r="L152"/>
      <c r="M152"/>
      <c r="N152"/>
      <c r="O152"/>
      <c r="R152" s="225">
        <f>IF(COUNTA(B152)=1,1,0)</f>
        <v>1</v>
      </c>
      <c r="T152" s="224"/>
    </row>
    <row r="153" ht="15" customHeight="1" spans="1:20">
      <c r="A153" s="227"/>
      <c r="B153" s="226"/>
      <c r="C153" s="228"/>
      <c r="D153" s="228"/>
      <c r="E153"/>
      <c r="F153"/>
      <c r="G153"/>
      <c r="H153"/>
      <c r="I153"/>
      <c r="J153"/>
      <c r="K153"/>
      <c r="L153"/>
      <c r="M153"/>
      <c r="N153"/>
      <c r="O153"/>
      <c r="R153" s="225">
        <f>SUM(R144:R152)</f>
        <v>4</v>
      </c>
      <c r="T153" s="224"/>
    </row>
    <row r="154" ht="15" customHeight="1" spans="1:20">
      <c r="A154" s="227" t="s">
        <v>318</v>
      </c>
      <c r="B154" s="226"/>
      <c r="C154" s="228"/>
      <c r="D154" s="228"/>
      <c r="E154"/>
      <c r="F154"/>
      <c r="G154"/>
      <c r="H154"/>
      <c r="I154"/>
      <c r="J154"/>
      <c r="K154"/>
      <c r="L154"/>
      <c r="M154"/>
      <c r="N154"/>
      <c r="O154"/>
      <c r="T154" s="224"/>
    </row>
    <row r="155" ht="15" customHeight="1" spans="1:20">
      <c r="A155" s="227" t="s">
        <v>319</v>
      </c>
      <c r="B155" s="226"/>
      <c r="C155" s="228"/>
      <c r="D155" s="228"/>
      <c r="E155"/>
      <c r="F155"/>
      <c r="G155"/>
      <c r="H155"/>
      <c r="I155"/>
      <c r="J155"/>
      <c r="K155"/>
      <c r="L155"/>
      <c r="M155"/>
      <c r="N155"/>
      <c r="O155"/>
      <c r="T155" s="224"/>
    </row>
    <row r="156" ht="15" customHeight="1" spans="1:20">
      <c r="A156" s="227"/>
      <c r="B156" s="226"/>
      <c r="C156" s="228"/>
      <c r="D156" s="228"/>
      <c r="E156"/>
      <c r="F156"/>
      <c r="G156"/>
      <c r="H156"/>
      <c r="I156"/>
      <c r="J156"/>
      <c r="K156"/>
      <c r="L156"/>
      <c r="M156"/>
      <c r="N156"/>
      <c r="O156"/>
      <c r="R156" s="241" t="str">
        <f>IF(R162=3,criteria!I53,IF(AND(R157=1,R162=2),criteria!G53,IF(AND(R157=1,R162=1),criteria!E53,criteria!C53)))</f>
        <v>Fully Compliant </v>
      </c>
      <c r="T156" s="224"/>
    </row>
    <row r="157" ht="15" customHeight="1" spans="1:20">
      <c r="A157" s="227"/>
      <c r="B157" s="231" t="s">
        <v>213</v>
      </c>
      <c r="C157" s="228" t="s">
        <v>320</v>
      </c>
      <c r="D157" s="228"/>
      <c r="E157"/>
      <c r="F157"/>
      <c r="G157"/>
      <c r="H157"/>
      <c r="I157"/>
      <c r="J157"/>
      <c r="K157"/>
      <c r="L157"/>
      <c r="M157"/>
      <c r="N157"/>
      <c r="O157"/>
      <c r="R157" s="225">
        <f>IF(COUNTA(B157)=1,1,0)</f>
        <v>1</v>
      </c>
      <c r="T157" s="224"/>
    </row>
    <row r="158" ht="15" customHeight="1" spans="1:20">
      <c r="A158" s="227"/>
      <c r="B158" s="226"/>
      <c r="C158" s="228"/>
      <c r="D158" s="228"/>
      <c r="E158"/>
      <c r="F158"/>
      <c r="G158"/>
      <c r="H158"/>
      <c r="I158"/>
      <c r="J158"/>
      <c r="K158"/>
      <c r="L158"/>
      <c r="M158"/>
      <c r="N158"/>
      <c r="O158"/>
      <c r="T158" s="224"/>
    </row>
    <row r="159" ht="15" customHeight="1" spans="1:20">
      <c r="A159" s="227"/>
      <c r="B159" s="231" t="s">
        <v>213</v>
      </c>
      <c r="C159" s="228" t="s">
        <v>321</v>
      </c>
      <c r="D159" s="228"/>
      <c r="E159"/>
      <c r="F159"/>
      <c r="G159"/>
      <c r="H159"/>
      <c r="I159"/>
      <c r="J159"/>
      <c r="K159"/>
      <c r="L159"/>
      <c r="M159"/>
      <c r="N159"/>
      <c r="O159"/>
      <c r="R159" s="225">
        <f>IF(COUNTA(B159)=1,1,0)</f>
        <v>1</v>
      </c>
      <c r="T159" s="224"/>
    </row>
    <row r="160" ht="15" customHeight="1" spans="1:20">
      <c r="A160" s="227"/>
      <c r="B160" s="226"/>
      <c r="C160" s="228"/>
      <c r="D160" s="228"/>
      <c r="E160"/>
      <c r="F160"/>
      <c r="G160"/>
      <c r="H160"/>
      <c r="I160"/>
      <c r="J160"/>
      <c r="K160"/>
      <c r="L160"/>
      <c r="M160"/>
      <c r="N160"/>
      <c r="O160"/>
      <c r="T160" s="224"/>
    </row>
    <row r="161" ht="15" customHeight="1" spans="1:20">
      <c r="A161" s="227"/>
      <c r="B161" s="231" t="s">
        <v>213</v>
      </c>
      <c r="C161" s="228" t="s">
        <v>322</v>
      </c>
      <c r="D161" s="228"/>
      <c r="E161"/>
      <c r="F161"/>
      <c r="G161"/>
      <c r="H161"/>
      <c r="I161"/>
      <c r="J161"/>
      <c r="K161"/>
      <c r="L161"/>
      <c r="M161"/>
      <c r="N161"/>
      <c r="O161"/>
      <c r="R161" s="225">
        <f>IF(COUNTA(B161)=1,1,0)</f>
        <v>1</v>
      </c>
      <c r="T161" s="224"/>
    </row>
    <row r="162" ht="15" customHeight="1" spans="1:20">
      <c r="A162" s="227"/>
      <c r="B162" s="226"/>
      <c r="C162" s="228" t="s">
        <v>323</v>
      </c>
      <c r="D162" s="228"/>
      <c r="E162"/>
      <c r="F162"/>
      <c r="G162"/>
      <c r="H162"/>
      <c r="I162"/>
      <c r="J162"/>
      <c r="K162"/>
      <c r="L162"/>
      <c r="M162"/>
      <c r="N162"/>
      <c r="O162"/>
      <c r="R162" s="225">
        <f>SUM(R157:R161)</f>
        <v>3</v>
      </c>
      <c r="T162" s="224"/>
    </row>
    <row r="163" ht="15" customHeight="1" spans="1:20">
      <c r="A163" s="227"/>
      <c r="B163" s="226"/>
      <c r="C163" s="228"/>
      <c r="D163" s="228"/>
      <c r="E163"/>
      <c r="F163"/>
      <c r="G163"/>
      <c r="H163"/>
      <c r="I163"/>
      <c r="J163"/>
      <c r="K163"/>
      <c r="L163"/>
      <c r="M163"/>
      <c r="N163"/>
      <c r="O163"/>
      <c r="T163" s="224"/>
    </row>
    <row r="164" ht="15" customHeight="1" spans="1:20">
      <c r="A164" s="227" t="s">
        <v>324</v>
      </c>
      <c r="B164" s="226"/>
      <c r="C164" s="228"/>
      <c r="D164" s="228"/>
      <c r="E164"/>
      <c r="F164"/>
      <c r="G164"/>
      <c r="H164"/>
      <c r="I164"/>
      <c r="J164"/>
      <c r="K164"/>
      <c r="L164"/>
      <c r="M164"/>
      <c r="N164"/>
      <c r="O164"/>
      <c r="T164" s="224"/>
    </row>
    <row r="165" ht="15" customHeight="1" spans="1:20">
      <c r="A165" s="227"/>
      <c r="B165" s="226"/>
      <c r="C165" s="228"/>
      <c r="D165" s="228"/>
      <c r="E165"/>
      <c r="F165"/>
      <c r="G165"/>
      <c r="H165"/>
      <c r="I165"/>
      <c r="J165"/>
      <c r="K165"/>
      <c r="L165"/>
      <c r="M165"/>
      <c r="N165"/>
      <c r="O165"/>
      <c r="R165" s="241" t="str">
        <f>IF(R172=3,criteria!I61,IF(AND(R166=1,R172=2),criteria!G61,IF(AND(R166=1,R172=1),criteria!E61,criteria!C61)))</f>
        <v>Fully Compliant </v>
      </c>
      <c r="T165" s="224"/>
    </row>
    <row r="166" ht="15" customHeight="1" spans="1:20">
      <c r="A166" s="227"/>
      <c r="B166" s="231" t="s">
        <v>213</v>
      </c>
      <c r="C166" s="228" t="s">
        <v>325</v>
      </c>
      <c r="D166" s="228"/>
      <c r="E166"/>
      <c r="F166"/>
      <c r="G166"/>
      <c r="H166"/>
      <c r="I166"/>
      <c r="J166"/>
      <c r="K166"/>
      <c r="L166"/>
      <c r="M166"/>
      <c r="N166"/>
      <c r="O166"/>
      <c r="R166" s="225">
        <f>IF(COUNTA(B166)=1,1,0)</f>
        <v>1</v>
      </c>
      <c r="T166" s="224"/>
    </row>
    <row r="167" ht="15" customHeight="1" spans="1:20">
      <c r="A167" s="227"/>
      <c r="B167" s="226"/>
      <c r="C167" s="228" t="s">
        <v>326</v>
      </c>
      <c r="D167" s="228"/>
      <c r="E167"/>
      <c r="F167"/>
      <c r="G167"/>
      <c r="H167"/>
      <c r="I167"/>
      <c r="J167"/>
      <c r="K167"/>
      <c r="L167"/>
      <c r="M167"/>
      <c r="N167"/>
      <c r="O167"/>
      <c r="T167" s="224"/>
    </row>
    <row r="168" ht="15" customHeight="1" spans="1:20">
      <c r="A168" s="227"/>
      <c r="B168" s="226"/>
      <c r="C168" s="228"/>
      <c r="D168" s="228"/>
      <c r="E168"/>
      <c r="F168"/>
      <c r="G168"/>
      <c r="H168"/>
      <c r="I168"/>
      <c r="J168"/>
      <c r="K168"/>
      <c r="L168"/>
      <c r="M168"/>
      <c r="N168"/>
      <c r="O168"/>
      <c r="T168" s="224"/>
    </row>
    <row r="169" ht="15" customHeight="1" spans="1:20">
      <c r="A169" s="227"/>
      <c r="B169" s="231" t="s">
        <v>213</v>
      </c>
      <c r="C169" s="228" t="s">
        <v>327</v>
      </c>
      <c r="D169" s="228"/>
      <c r="E169"/>
      <c r="F169"/>
      <c r="G169"/>
      <c r="H169"/>
      <c r="I169"/>
      <c r="J169"/>
      <c r="K169"/>
      <c r="L169"/>
      <c r="M169"/>
      <c r="N169"/>
      <c r="O169"/>
      <c r="R169" s="225">
        <f>IF(COUNTA(B169)=1,1,0)</f>
        <v>1</v>
      </c>
      <c r="T169" s="224"/>
    </row>
    <row r="170" ht="15" customHeight="1" spans="1:20">
      <c r="A170" s="227"/>
      <c r="B170" s="226"/>
      <c r="C170" s="228"/>
      <c r="D170" s="228"/>
      <c r="E170"/>
      <c r="F170"/>
      <c r="G170"/>
      <c r="H170"/>
      <c r="I170"/>
      <c r="J170"/>
      <c r="K170"/>
      <c r="L170"/>
      <c r="M170"/>
      <c r="N170"/>
      <c r="O170"/>
      <c r="T170" s="224"/>
    </row>
    <row r="171" ht="15" customHeight="1" spans="1:20">
      <c r="A171" s="227"/>
      <c r="B171" s="231" t="s">
        <v>213</v>
      </c>
      <c r="C171" s="228" t="s">
        <v>328</v>
      </c>
      <c r="D171" s="228"/>
      <c r="E171"/>
      <c r="F171"/>
      <c r="G171"/>
      <c r="H171"/>
      <c r="I171"/>
      <c r="J171"/>
      <c r="K171"/>
      <c r="L171"/>
      <c r="M171"/>
      <c r="N171"/>
      <c r="O171"/>
      <c r="R171" s="225">
        <f>IF(COUNTA(B171)=1,1,0)</f>
        <v>1</v>
      </c>
      <c r="T171" s="224"/>
    </row>
    <row r="172" ht="15" customHeight="1" spans="1:20">
      <c r="A172" s="227"/>
      <c r="B172" s="226"/>
      <c r="C172" s="228"/>
      <c r="D172" s="228"/>
      <c r="E172"/>
      <c r="F172"/>
      <c r="G172"/>
      <c r="H172"/>
      <c r="I172"/>
      <c r="J172"/>
      <c r="K172"/>
      <c r="L172"/>
      <c r="M172"/>
      <c r="N172"/>
      <c r="O172"/>
      <c r="R172" s="225">
        <f>SUM(R166:R171)</f>
        <v>3</v>
      </c>
      <c r="T172" s="224"/>
    </row>
    <row r="173" ht="15" customHeight="1" spans="1:20">
      <c r="A173" s="227" t="s">
        <v>329</v>
      </c>
      <c r="B173" s="226"/>
      <c r="C173" s="228"/>
      <c r="D173" s="228"/>
      <c r="E173"/>
      <c r="F173"/>
      <c r="G173"/>
      <c r="H173"/>
      <c r="I173"/>
      <c r="J173"/>
      <c r="K173"/>
      <c r="L173"/>
      <c r="M173"/>
      <c r="N173"/>
      <c r="O173"/>
      <c r="T173" s="224"/>
    </row>
    <row r="174" ht="15" customHeight="1" spans="1:20">
      <c r="A174" s="227" t="s">
        <v>330</v>
      </c>
      <c r="B174" s="226"/>
      <c r="C174" s="228"/>
      <c r="D174" s="228"/>
      <c r="E174"/>
      <c r="F174"/>
      <c r="G174"/>
      <c r="H174"/>
      <c r="I174"/>
      <c r="J174"/>
      <c r="K174"/>
      <c r="L174"/>
      <c r="M174"/>
      <c r="N174"/>
      <c r="O174"/>
      <c r="T174" s="224"/>
    </row>
    <row r="175" ht="15" customHeight="1" spans="1:20">
      <c r="A175" s="227"/>
      <c r="B175" s="226"/>
      <c r="C175" s="228"/>
      <c r="D175" s="228"/>
      <c r="E175"/>
      <c r="F175"/>
      <c r="G175"/>
      <c r="H175"/>
      <c r="I175"/>
      <c r="J175"/>
      <c r="K175"/>
      <c r="L175"/>
      <c r="M175"/>
      <c r="N175"/>
      <c r="O175"/>
      <c r="R175" s="258">
        <f>IF(R176=1,SUM(R178:R188),IF(SUM(R178:R188)&lt;0.45,0,0))</f>
        <v>0.75</v>
      </c>
      <c r="T175" s="224"/>
    </row>
    <row r="176" ht="15" customHeight="1" spans="1:20">
      <c r="A176" s="227"/>
      <c r="B176" s="253"/>
      <c r="C176" s="254"/>
      <c r="D176" s="228"/>
      <c r="E176" s="255" t="s">
        <v>331</v>
      </c>
      <c r="F176"/>
      <c r="G176"/>
      <c r="H176"/>
      <c r="I176" s="257">
        <v>44810</v>
      </c>
      <c r="J176" s="257"/>
      <c r="K176" s="257"/>
      <c r="L176"/>
      <c r="M176"/>
      <c r="N176"/>
      <c r="O176"/>
      <c r="R176" s="225">
        <f>IF(AND(I176&lt;L2,I176&gt;DATE(YEAR(L2)-3,MONTH(L2)-6,DAY(L2))),1,0)</f>
        <v>1</v>
      </c>
      <c r="T176" s="224"/>
    </row>
    <row r="177" ht="13.5" spans="1:20">
      <c r="A177" s="227"/>
      <c r="B177" s="226"/>
      <c r="C177" s="228"/>
      <c r="D177" s="228"/>
      <c r="E177"/>
      <c r="F177"/>
      <c r="G177"/>
      <c r="H177"/>
      <c r="I177"/>
      <c r="J177"/>
      <c r="K177"/>
      <c r="L177"/>
      <c r="M177"/>
      <c r="N177"/>
      <c r="O177"/>
      <c r="T177" s="224"/>
    </row>
    <row r="178" ht="13.5" spans="1:20">
      <c r="A178" s="227"/>
      <c r="B178" s="237"/>
      <c r="C178" s="228" t="s">
        <v>332</v>
      </c>
      <c r="D178" s="228"/>
      <c r="E178"/>
      <c r="F178"/>
      <c r="G178"/>
      <c r="H178"/>
      <c r="I178"/>
      <c r="J178"/>
      <c r="K178"/>
      <c r="L178"/>
      <c r="M178"/>
      <c r="N178"/>
      <c r="O178"/>
      <c r="R178" s="259">
        <f>IF(COUNTA(B178)=1,0.25,0)</f>
        <v>0</v>
      </c>
      <c r="T178" s="224"/>
    </row>
    <row r="179" ht="13.5" spans="1:20">
      <c r="A179" s="227"/>
      <c r="B179" s="226"/>
      <c r="C179" s="228"/>
      <c r="D179" s="228"/>
      <c r="E179"/>
      <c r="F179"/>
      <c r="G179"/>
      <c r="H179"/>
      <c r="I179"/>
      <c r="J179"/>
      <c r="K179"/>
      <c r="L179"/>
      <c r="M179"/>
      <c r="N179"/>
      <c r="O179"/>
      <c r="R179" s="259"/>
      <c r="T179" s="224"/>
    </row>
    <row r="180" ht="13.5" spans="1:20">
      <c r="A180" s="227"/>
      <c r="B180" s="231" t="s">
        <v>213</v>
      </c>
      <c r="C180" s="228" t="s">
        <v>333</v>
      </c>
      <c r="D180" s="228"/>
      <c r="E180"/>
      <c r="F180"/>
      <c r="G180"/>
      <c r="H180"/>
      <c r="I180"/>
      <c r="J180"/>
      <c r="K180"/>
      <c r="L180"/>
      <c r="M180"/>
      <c r="N180"/>
      <c r="O180"/>
      <c r="R180" s="259">
        <f>IF(COUNTA(B180)=1,0.2,0)</f>
        <v>0.2</v>
      </c>
      <c r="T180" s="224"/>
    </row>
    <row r="181" ht="13.5" spans="1:20">
      <c r="A181" s="227"/>
      <c r="B181" s="226"/>
      <c r="C181" s="228"/>
      <c r="D181" s="228"/>
      <c r="E181"/>
      <c r="F181"/>
      <c r="G181"/>
      <c r="H181"/>
      <c r="I181"/>
      <c r="J181"/>
      <c r="K181"/>
      <c r="L181"/>
      <c r="M181"/>
      <c r="N181"/>
      <c r="O181"/>
      <c r="R181" s="259"/>
      <c r="T181" s="224"/>
    </row>
    <row r="182" ht="13.5" spans="1:20">
      <c r="A182" s="227"/>
      <c r="B182" s="231" t="s">
        <v>213</v>
      </c>
      <c r="C182" s="228" t="s">
        <v>334</v>
      </c>
      <c r="D182" s="228"/>
      <c r="E182"/>
      <c r="F182"/>
      <c r="G182"/>
      <c r="H182"/>
      <c r="I182"/>
      <c r="J182"/>
      <c r="K182"/>
      <c r="L182"/>
      <c r="M182"/>
      <c r="N182"/>
      <c r="O182"/>
      <c r="R182" s="259">
        <f>IF(COUNTA(B182)=1,0.2,0)</f>
        <v>0.2</v>
      </c>
      <c r="T182" s="224"/>
    </row>
    <row r="183" ht="13.5" spans="1:20">
      <c r="A183" s="227"/>
      <c r="B183" s="226"/>
      <c r="C183" s="228"/>
      <c r="D183" s="228"/>
      <c r="E183"/>
      <c r="F183"/>
      <c r="G183"/>
      <c r="H183"/>
      <c r="I183"/>
      <c r="J183"/>
      <c r="K183"/>
      <c r="L183"/>
      <c r="M183"/>
      <c r="N183"/>
      <c r="O183"/>
      <c r="R183" s="259"/>
      <c r="T183" s="224"/>
    </row>
    <row r="184" ht="13.5" spans="1:20">
      <c r="A184" s="227"/>
      <c r="B184" s="231" t="s">
        <v>213</v>
      </c>
      <c r="C184" s="228" t="s">
        <v>335</v>
      </c>
      <c r="D184" s="228"/>
      <c r="E184"/>
      <c r="F184"/>
      <c r="G184"/>
      <c r="H184"/>
      <c r="I184"/>
      <c r="J184"/>
      <c r="K184"/>
      <c r="L184"/>
      <c r="M184"/>
      <c r="N184"/>
      <c r="O184"/>
      <c r="R184" s="259">
        <f>IF(COUNTA(B184)=1,0.15,0)</f>
        <v>0.15</v>
      </c>
      <c r="T184" s="224"/>
    </row>
    <row r="185" ht="13.5" spans="1:20">
      <c r="A185" s="227"/>
      <c r="B185" s="226"/>
      <c r="C185" s="228"/>
      <c r="D185" s="228"/>
      <c r="E185"/>
      <c r="F185"/>
      <c r="G185"/>
      <c r="H185"/>
      <c r="I185"/>
      <c r="J185"/>
      <c r="K185"/>
      <c r="L185"/>
      <c r="M185"/>
      <c r="N185"/>
      <c r="O185"/>
      <c r="R185" s="259"/>
      <c r="T185" s="224"/>
    </row>
    <row r="186" ht="13.5" spans="1:20">
      <c r="A186" s="227"/>
      <c r="B186" s="231" t="s">
        <v>213</v>
      </c>
      <c r="C186" s="228" t="s">
        <v>336</v>
      </c>
      <c r="D186" s="228"/>
      <c r="E186"/>
      <c r="F186"/>
      <c r="G186"/>
      <c r="H186"/>
      <c r="I186"/>
      <c r="J186"/>
      <c r="K186"/>
      <c r="L186"/>
      <c r="M186"/>
      <c r="N186"/>
      <c r="O186"/>
      <c r="R186" s="259">
        <f>IF(COUNTA(B186)=1,0.15,0)</f>
        <v>0.15</v>
      </c>
      <c r="T186" s="224"/>
    </row>
    <row r="187" ht="13.5" spans="1:20">
      <c r="A187" s="227"/>
      <c r="B187" s="226"/>
      <c r="C187" s="228"/>
      <c r="D187" s="228"/>
      <c r="E187"/>
      <c r="F187"/>
      <c r="G187"/>
      <c r="H187"/>
      <c r="I187"/>
      <c r="J187"/>
      <c r="K187"/>
      <c r="L187"/>
      <c r="M187"/>
      <c r="N187"/>
      <c r="O187"/>
      <c r="R187" s="259"/>
      <c r="T187" s="224"/>
    </row>
    <row r="188" ht="13.5" spans="1:20">
      <c r="A188" s="227"/>
      <c r="B188" s="231" t="s">
        <v>213</v>
      </c>
      <c r="C188" s="228" t="s">
        <v>337</v>
      </c>
      <c r="D188" s="228"/>
      <c r="E188"/>
      <c r="F188"/>
      <c r="G188"/>
      <c r="H188"/>
      <c r="I188"/>
      <c r="J188"/>
      <c r="K188"/>
      <c r="L188"/>
      <c r="M188"/>
      <c r="N188"/>
      <c r="O188"/>
      <c r="R188" s="259">
        <f>IF(COUNTA(B188)=1,0.05,0)</f>
        <v>0.05</v>
      </c>
      <c r="T188" s="224"/>
    </row>
    <row r="189" spans="1:20">
      <c r="A189" s="227"/>
      <c r="B189" s="226"/>
      <c r="C189" s="228"/>
      <c r="D189" s="228"/>
      <c r="E189"/>
      <c r="F189"/>
      <c r="G189"/>
      <c r="H189"/>
      <c r="I189"/>
      <c r="J189"/>
      <c r="K189"/>
      <c r="L189"/>
      <c r="M189"/>
      <c r="N189"/>
      <c r="O189"/>
      <c r="T189" s="224"/>
    </row>
    <row r="190" spans="1:20">
      <c r="A190" s="238" t="s">
        <v>338</v>
      </c>
      <c r="B190" s="226"/>
      <c r="C190" s="228"/>
      <c r="D190" s="228"/>
      <c r="E190"/>
      <c r="F190"/>
      <c r="G190"/>
      <c r="H190"/>
      <c r="I190"/>
      <c r="J190"/>
      <c r="K190"/>
      <c r="L190"/>
      <c r="M190"/>
      <c r="N190"/>
      <c r="O190"/>
      <c r="R190" s="260" t="str">
        <f>IF(SUM(R193:R196)&gt;0,criteria!I63,criteria!C63)</f>
        <v>Compliant </v>
      </c>
      <c r="T190" s="224"/>
    </row>
    <row r="191" spans="1:20">
      <c r="A191" s="238" t="s">
        <v>339</v>
      </c>
      <c r="B191" s="226"/>
      <c r="C191" s="228"/>
      <c r="D191" s="228"/>
      <c r="E191"/>
      <c r="F191"/>
      <c r="G191"/>
      <c r="H191"/>
      <c r="I191"/>
      <c r="J191"/>
      <c r="K191"/>
      <c r="L191"/>
      <c r="M191"/>
      <c r="N191"/>
      <c r="O191"/>
      <c r="R191"/>
      <c r="T191" s="224"/>
    </row>
    <row r="192" ht="13.5" spans="1:20">
      <c r="A192" s="227"/>
      <c r="B192" s="226"/>
      <c r="C192" s="228"/>
      <c r="D192" s="228"/>
      <c r="E192"/>
      <c r="F192"/>
      <c r="G192"/>
      <c r="H192"/>
      <c r="I192"/>
      <c r="J192"/>
      <c r="K192"/>
      <c r="L192"/>
      <c r="M192"/>
      <c r="N192"/>
      <c r="O192"/>
      <c r="T192" s="224"/>
    </row>
    <row r="193" ht="13.5" spans="1:20">
      <c r="A193" s="227"/>
      <c r="B193" s="231" t="s">
        <v>213</v>
      </c>
      <c r="C193" s="228" t="s">
        <v>340</v>
      </c>
      <c r="D193" s="228"/>
      <c r="E193"/>
      <c r="F193"/>
      <c r="G193"/>
      <c r="H193"/>
      <c r="I193"/>
      <c r="J193"/>
      <c r="K193"/>
      <c r="L193"/>
      <c r="M193"/>
      <c r="N193"/>
      <c r="O193"/>
      <c r="R193" s="225">
        <f>COUNTA(B193)</f>
        <v>1</v>
      </c>
      <c r="T193" s="224"/>
    </row>
    <row r="194" spans="1:20">
      <c r="A194" s="227"/>
      <c r="B194" s="226"/>
      <c r="C194" s="228" t="s">
        <v>341</v>
      </c>
      <c r="D194" s="228"/>
      <c r="E194"/>
      <c r="F194"/>
      <c r="G194"/>
      <c r="H194"/>
      <c r="I194"/>
      <c r="J194"/>
      <c r="K194"/>
      <c r="L194"/>
      <c r="M194"/>
      <c r="N194"/>
      <c r="O194"/>
      <c r="T194" s="224"/>
    </row>
    <row r="195" ht="13.5" spans="1:20">
      <c r="A195" s="227"/>
      <c r="B195" s="226"/>
      <c r="C195" s="228"/>
      <c r="D195" s="228"/>
      <c r="E195"/>
      <c r="F195"/>
      <c r="G195"/>
      <c r="H195"/>
      <c r="I195"/>
      <c r="J195"/>
      <c r="K195"/>
      <c r="L195"/>
      <c r="M195"/>
      <c r="N195"/>
      <c r="O195"/>
      <c r="T195" s="224"/>
    </row>
    <row r="196" ht="13.5" spans="1:20">
      <c r="A196" s="227"/>
      <c r="B196" s="231" t="s">
        <v>213</v>
      </c>
      <c r="C196" s="228" t="s">
        <v>342</v>
      </c>
      <c r="D196" s="228"/>
      <c r="E196"/>
      <c r="F196"/>
      <c r="G196"/>
      <c r="H196"/>
      <c r="I196"/>
      <c r="J196"/>
      <c r="K196"/>
      <c r="L196"/>
      <c r="M196"/>
      <c r="N196"/>
      <c r="O196"/>
      <c r="R196" s="225">
        <f>COUNTA(B196)</f>
        <v>1</v>
      </c>
      <c r="T196" s="224"/>
    </row>
    <row r="197" spans="1:20">
      <c r="A197" s="227"/>
      <c r="B197" s="226"/>
      <c r="C197" s="228" t="s">
        <v>343</v>
      </c>
      <c r="D197" s="228"/>
      <c r="E197"/>
      <c r="F197"/>
      <c r="G197"/>
      <c r="H197"/>
      <c r="I197"/>
      <c r="J197"/>
      <c r="K197"/>
      <c r="L197"/>
      <c r="M197"/>
      <c r="N197"/>
      <c r="O197"/>
      <c r="T197" s="224"/>
    </row>
    <row r="198" spans="1:20">
      <c r="A198" s="227"/>
      <c r="B198" s="226"/>
      <c r="C198" s="228"/>
      <c r="D198" s="228"/>
      <c r="E198"/>
      <c r="F198"/>
      <c r="G198"/>
      <c r="H198"/>
      <c r="I198"/>
      <c r="J198"/>
      <c r="K198"/>
      <c r="L198"/>
      <c r="M198"/>
      <c r="N198"/>
      <c r="O198"/>
      <c r="T198" s="224"/>
    </row>
    <row r="199" spans="1:20">
      <c r="A199" s="227" t="s">
        <v>344</v>
      </c>
      <c r="B199" s="226"/>
      <c r="C199" s="228"/>
      <c r="D199" s="228"/>
      <c r="E199"/>
      <c r="F199"/>
      <c r="G199"/>
      <c r="H199"/>
      <c r="I199"/>
      <c r="J199"/>
      <c r="K199"/>
      <c r="L199"/>
      <c r="M199"/>
      <c r="N199"/>
      <c r="O199"/>
      <c r="T199" s="224"/>
    </row>
    <row r="200" spans="1:20">
      <c r="A200" s="227" t="s">
        <v>345</v>
      </c>
      <c r="B200" s="226"/>
      <c r="C200" s="228"/>
      <c r="D200" s="228"/>
      <c r="E200"/>
      <c r="F200"/>
      <c r="G200"/>
      <c r="H200"/>
      <c r="I200"/>
      <c r="J200"/>
      <c r="K200"/>
      <c r="L200"/>
      <c r="M200"/>
      <c r="N200"/>
      <c r="O200"/>
      <c r="R200" s="241" t="str">
        <f>IF(R209=3,criteria!I66,IF(R209=2,criteria!G66,IF(R209=1,criteria!E66,criteria!C66)))</f>
        <v>Fully Compliant </v>
      </c>
      <c r="T200" s="224"/>
    </row>
    <row r="201" ht="15" customHeight="1" spans="1:20">
      <c r="A201" s="227"/>
      <c r="B201" s="226"/>
      <c r="C201" s="228"/>
      <c r="D201" s="228"/>
      <c r="E201"/>
      <c r="F201"/>
      <c r="G201"/>
      <c r="H201"/>
      <c r="I201"/>
      <c r="J201"/>
      <c r="K201"/>
      <c r="L201"/>
      <c r="M201"/>
      <c r="N201"/>
      <c r="O201"/>
      <c r="T201" s="224"/>
    </row>
    <row r="202" ht="15" customHeight="1" spans="1:20">
      <c r="A202" s="227"/>
      <c r="B202" s="231" t="s">
        <v>213</v>
      </c>
      <c r="C202" s="228" t="s">
        <v>346</v>
      </c>
      <c r="D202" s="228"/>
      <c r="E202"/>
      <c r="F202"/>
      <c r="G202"/>
      <c r="H202"/>
      <c r="I202"/>
      <c r="J202"/>
      <c r="K202"/>
      <c r="L202"/>
      <c r="M202"/>
      <c r="N202"/>
      <c r="O202"/>
      <c r="R202" s="225">
        <f>IF(COUNTA(B202)=1,1,0)</f>
        <v>1</v>
      </c>
      <c r="T202" s="224"/>
    </row>
    <row r="203" ht="15" customHeight="1" spans="1:20">
      <c r="A203" s="227"/>
      <c r="B203" s="226"/>
      <c r="C203" s="228" t="s">
        <v>347</v>
      </c>
      <c r="D203" s="228"/>
      <c r="E203"/>
      <c r="F203"/>
      <c r="G203"/>
      <c r="H203"/>
      <c r="I203"/>
      <c r="J203"/>
      <c r="K203"/>
      <c r="L203"/>
      <c r="M203"/>
      <c r="N203"/>
      <c r="O203"/>
      <c r="T203" s="224"/>
    </row>
    <row r="204" ht="15" customHeight="1" spans="1:20">
      <c r="A204" s="227"/>
      <c r="B204" s="226"/>
      <c r="C204" s="228"/>
      <c r="D204" s="228"/>
      <c r="E204"/>
      <c r="F204"/>
      <c r="G204"/>
      <c r="H204"/>
      <c r="I204"/>
      <c r="J204"/>
      <c r="K204"/>
      <c r="L204"/>
      <c r="M204"/>
      <c r="N204"/>
      <c r="O204"/>
      <c r="T204" s="224"/>
    </row>
    <row r="205" ht="15" customHeight="1" spans="1:20">
      <c r="A205" s="227"/>
      <c r="B205" s="231" t="s">
        <v>213</v>
      </c>
      <c r="C205" s="228" t="s">
        <v>348</v>
      </c>
      <c r="D205" s="228"/>
      <c r="E205"/>
      <c r="F205"/>
      <c r="G205"/>
      <c r="H205"/>
      <c r="I205"/>
      <c r="J205"/>
      <c r="K205"/>
      <c r="L205"/>
      <c r="M205"/>
      <c r="N205"/>
      <c r="O205"/>
      <c r="R205" s="225">
        <f>IF(COUNTA(B205)=1,1,0)</f>
        <v>1</v>
      </c>
      <c r="T205" s="224"/>
    </row>
    <row r="206" ht="15" customHeight="1" spans="1:20">
      <c r="A206" s="227"/>
      <c r="B206" s="226"/>
      <c r="C206" s="228" t="s">
        <v>349</v>
      </c>
      <c r="D206" s="228"/>
      <c r="E206"/>
      <c r="F206"/>
      <c r="G206"/>
      <c r="H206"/>
      <c r="I206"/>
      <c r="J206"/>
      <c r="K206"/>
      <c r="L206"/>
      <c r="M206"/>
      <c r="N206"/>
      <c r="O206"/>
      <c r="T206" s="224"/>
    </row>
    <row r="207" ht="15" customHeight="1" spans="1:20">
      <c r="A207" s="227"/>
      <c r="B207" s="226"/>
      <c r="C207" s="228"/>
      <c r="D207" s="228"/>
      <c r="E207"/>
      <c r="F207"/>
      <c r="G207"/>
      <c r="H207"/>
      <c r="I207"/>
      <c r="J207"/>
      <c r="K207"/>
      <c r="L207"/>
      <c r="M207"/>
      <c r="N207"/>
      <c r="O207"/>
      <c r="T207" s="224"/>
    </row>
    <row r="208" ht="15" customHeight="1" spans="1:20">
      <c r="A208" s="227"/>
      <c r="B208" s="231" t="s">
        <v>213</v>
      </c>
      <c r="C208" s="228" t="s">
        <v>350</v>
      </c>
      <c r="D208" s="228"/>
      <c r="E208"/>
      <c r="F208"/>
      <c r="G208"/>
      <c r="H208"/>
      <c r="I208"/>
      <c r="J208"/>
      <c r="K208"/>
      <c r="L208"/>
      <c r="M208"/>
      <c r="N208"/>
      <c r="O208"/>
      <c r="R208" s="225">
        <f>IF(COUNTA(B208)=1,1,0)</f>
        <v>1</v>
      </c>
      <c r="T208" s="224"/>
    </row>
    <row r="209" ht="15" customHeight="1" spans="1:20">
      <c r="A209" s="227"/>
      <c r="B209" s="226"/>
      <c r="C209" s="228" t="s">
        <v>351</v>
      </c>
      <c r="D209" s="228"/>
      <c r="E209"/>
      <c r="F209"/>
      <c r="G209"/>
      <c r="H209"/>
      <c r="I209"/>
      <c r="J209"/>
      <c r="K209"/>
      <c r="L209"/>
      <c r="M209"/>
      <c r="N209"/>
      <c r="O209"/>
      <c r="R209" s="225">
        <f>SUM(R202:R208)</f>
        <v>3</v>
      </c>
      <c r="T209" s="224"/>
    </row>
    <row r="210" ht="15" customHeight="1" spans="1:20">
      <c r="A210" s="227"/>
      <c r="B210" s="226"/>
      <c r="C210" s="228"/>
      <c r="D210" s="228"/>
      <c r="E210"/>
      <c r="F210"/>
      <c r="G210"/>
      <c r="H210"/>
      <c r="I210"/>
      <c r="J210"/>
      <c r="K210"/>
      <c r="L210"/>
      <c r="M210"/>
      <c r="N210"/>
      <c r="O210"/>
      <c r="T210" s="224"/>
    </row>
    <row r="211" ht="15" customHeight="1" spans="1:20">
      <c r="A211" s="227" t="s">
        <v>352</v>
      </c>
      <c r="B211" s="226"/>
      <c r="C211" s="228"/>
      <c r="D211" s="228"/>
      <c r="E211"/>
      <c r="F211"/>
      <c r="G211"/>
      <c r="H211"/>
      <c r="I211"/>
      <c r="J211"/>
      <c r="K211"/>
      <c r="L211"/>
      <c r="M211"/>
      <c r="N211"/>
      <c r="O211"/>
      <c r="T211" s="224"/>
    </row>
    <row r="212" ht="15" customHeight="1" spans="1:20">
      <c r="A212" s="227" t="s">
        <v>353</v>
      </c>
      <c r="B212" s="226"/>
      <c r="C212" s="228"/>
      <c r="D212" s="228"/>
      <c r="E212"/>
      <c r="F212"/>
      <c r="G212"/>
      <c r="H212"/>
      <c r="I212"/>
      <c r="J212"/>
      <c r="K212"/>
      <c r="L212"/>
      <c r="M212"/>
      <c r="N212"/>
      <c r="O212"/>
      <c r="R212" s="241" t="str">
        <f>IF(R221=3,criteria!I67,IF(R221=2,criteria!G67,IF(R221=1,criteria!E67,criteria!C67)))</f>
        <v>Fully Compliant </v>
      </c>
      <c r="T212" s="224"/>
    </row>
    <row r="213" ht="15" customHeight="1" spans="1:20">
      <c r="A213" s="227"/>
      <c r="B213" s="226"/>
      <c r="C213" s="228"/>
      <c r="D213" s="228"/>
      <c r="E213"/>
      <c r="F213"/>
      <c r="G213"/>
      <c r="H213"/>
      <c r="I213"/>
      <c r="J213"/>
      <c r="K213"/>
      <c r="L213"/>
      <c r="M213"/>
      <c r="N213"/>
      <c r="O213"/>
      <c r="T213" s="224"/>
    </row>
    <row r="214" ht="15" customHeight="1" spans="1:20">
      <c r="A214" s="227"/>
      <c r="B214" s="231" t="s">
        <v>213</v>
      </c>
      <c r="C214" s="228" t="s">
        <v>354</v>
      </c>
      <c r="D214" s="228"/>
      <c r="E214"/>
      <c r="F214"/>
      <c r="G214"/>
      <c r="H214"/>
      <c r="I214"/>
      <c r="J214"/>
      <c r="K214"/>
      <c r="L214"/>
      <c r="M214"/>
      <c r="N214"/>
      <c r="O214"/>
      <c r="R214" s="225">
        <f>IF(COUNTA(B214)=1,1,0)</f>
        <v>1</v>
      </c>
      <c r="T214" s="224"/>
    </row>
    <row r="215" ht="15" customHeight="1" spans="1:20">
      <c r="A215" s="227"/>
      <c r="B215" s="226"/>
      <c r="C215" s="228" t="s">
        <v>355</v>
      </c>
      <c r="D215" s="228"/>
      <c r="E215"/>
      <c r="F215"/>
      <c r="G215"/>
      <c r="H215"/>
      <c r="I215"/>
      <c r="J215"/>
      <c r="K215"/>
      <c r="L215"/>
      <c r="M215"/>
      <c r="N215"/>
      <c r="O215"/>
      <c r="T215" s="224"/>
    </row>
    <row r="216" ht="15" customHeight="1" spans="1:20">
      <c r="A216" s="227"/>
      <c r="B216" s="226"/>
      <c r="C216" s="228"/>
      <c r="D216" s="228"/>
      <c r="E216"/>
      <c r="F216"/>
      <c r="G216"/>
      <c r="H216"/>
      <c r="I216"/>
      <c r="J216"/>
      <c r="K216"/>
      <c r="L216"/>
      <c r="M216"/>
      <c r="N216"/>
      <c r="O216"/>
      <c r="T216" s="224"/>
    </row>
    <row r="217" ht="15" customHeight="1" spans="1:20">
      <c r="A217" s="227"/>
      <c r="B217" s="231" t="s">
        <v>213</v>
      </c>
      <c r="C217" s="228" t="s">
        <v>348</v>
      </c>
      <c r="D217" s="228"/>
      <c r="E217"/>
      <c r="F217"/>
      <c r="G217"/>
      <c r="H217"/>
      <c r="I217"/>
      <c r="J217"/>
      <c r="K217"/>
      <c r="L217"/>
      <c r="M217"/>
      <c r="N217"/>
      <c r="O217"/>
      <c r="R217" s="225">
        <f>IF(COUNTA(B217)=1,1,0)</f>
        <v>1</v>
      </c>
      <c r="T217" s="224"/>
    </row>
    <row r="218" ht="15" customHeight="1" spans="1:20">
      <c r="A218" s="227"/>
      <c r="B218" s="226"/>
      <c r="C218" s="228" t="s">
        <v>349</v>
      </c>
      <c r="D218" s="228"/>
      <c r="E218"/>
      <c r="F218"/>
      <c r="G218"/>
      <c r="H218"/>
      <c r="I218"/>
      <c r="J218"/>
      <c r="K218"/>
      <c r="L218"/>
      <c r="M218"/>
      <c r="N218"/>
      <c r="O218"/>
      <c r="T218" s="224"/>
    </row>
    <row r="219" ht="15" customHeight="1" spans="1:20">
      <c r="A219" s="227"/>
      <c r="B219" s="226"/>
      <c r="C219" s="228"/>
      <c r="D219" s="228"/>
      <c r="E219"/>
      <c r="F219"/>
      <c r="G219"/>
      <c r="H219"/>
      <c r="I219"/>
      <c r="J219"/>
      <c r="K219"/>
      <c r="L219"/>
      <c r="M219"/>
      <c r="N219"/>
      <c r="O219"/>
      <c r="T219" s="224"/>
    </row>
    <row r="220" ht="15" customHeight="1" spans="1:20">
      <c r="A220" s="227"/>
      <c r="B220" s="261" t="s">
        <v>213</v>
      </c>
      <c r="C220" s="228" t="s">
        <v>350</v>
      </c>
      <c r="D220" s="228"/>
      <c r="E220"/>
      <c r="F220"/>
      <c r="G220"/>
      <c r="H220"/>
      <c r="I220"/>
      <c r="J220"/>
      <c r="K220"/>
      <c r="L220"/>
      <c r="M220"/>
      <c r="N220"/>
      <c r="O220"/>
      <c r="R220" s="225">
        <f>IF(COUNTA(B220)=1,1,0)</f>
        <v>1</v>
      </c>
      <c r="T220" s="224"/>
    </row>
    <row r="221" ht="15" customHeight="1" spans="1:20">
      <c r="A221" s="227"/>
      <c r="B221" s="226"/>
      <c r="C221" s="228" t="s">
        <v>351</v>
      </c>
      <c r="D221" s="228"/>
      <c r="E221"/>
      <c r="F221"/>
      <c r="G221"/>
      <c r="H221"/>
      <c r="I221"/>
      <c r="J221"/>
      <c r="K221"/>
      <c r="L221"/>
      <c r="M221"/>
      <c r="N221"/>
      <c r="O221"/>
      <c r="R221" s="225">
        <f>SUM(R214:R220)</f>
        <v>3</v>
      </c>
      <c r="T221" s="224"/>
    </row>
    <row r="222" ht="15" customHeight="1" spans="1:20">
      <c r="A222" s="227"/>
      <c r="B222" s="226"/>
      <c r="C222" s="228"/>
      <c r="D222" s="228"/>
      <c r="E222"/>
      <c r="F222"/>
      <c r="G222"/>
      <c r="H222"/>
      <c r="I222"/>
      <c r="J222"/>
      <c r="K222"/>
      <c r="L222"/>
      <c r="M222"/>
      <c r="N222"/>
      <c r="O222"/>
      <c r="T222" s="224"/>
    </row>
    <row r="223" ht="15" customHeight="1" spans="1:20">
      <c r="A223" s="227" t="s">
        <v>356</v>
      </c>
      <c r="B223" s="226"/>
      <c r="C223" s="228"/>
      <c r="D223" s="228"/>
      <c r="E223"/>
      <c r="F223"/>
      <c r="G223"/>
      <c r="H223"/>
      <c r="I223"/>
      <c r="J223"/>
      <c r="K223"/>
      <c r="L223"/>
      <c r="M223"/>
      <c r="N223"/>
      <c r="O223"/>
      <c r="T223" s="224"/>
    </row>
    <row r="224" spans="1:20">
      <c r="A224" s="227" t="s">
        <v>357</v>
      </c>
      <c r="B224" s="226"/>
      <c r="C224" s="228"/>
      <c r="D224" s="228"/>
      <c r="E224"/>
      <c r="F224"/>
      <c r="G224"/>
      <c r="H224"/>
      <c r="I224"/>
      <c r="J224"/>
      <c r="K224"/>
      <c r="L224"/>
      <c r="M224"/>
      <c r="N224"/>
      <c r="O224"/>
      <c r="R224" s="241" t="str">
        <f>IF(R238&gt;2,criteria!I70,IF(R238=2,criteria!G70,IF(R238=1,criteria!E70,criteria!C70)))</f>
        <v>Substantially Compliant</v>
      </c>
      <c r="T224" s="224"/>
    </row>
    <row r="225" ht="15" customHeight="1" spans="1:20">
      <c r="A225" s="227"/>
      <c r="B225" s="226"/>
      <c r="C225" s="228"/>
      <c r="D225" s="228"/>
      <c r="E225"/>
      <c r="F225"/>
      <c r="G225"/>
      <c r="H225"/>
      <c r="I225"/>
      <c r="J225"/>
      <c r="K225"/>
      <c r="L225"/>
      <c r="M225"/>
      <c r="N225"/>
      <c r="O225"/>
      <c r="T225" s="224"/>
    </row>
    <row r="226" ht="15" customHeight="1" spans="1:20">
      <c r="A226" s="227"/>
      <c r="B226" s="231" t="s">
        <v>213</v>
      </c>
      <c r="C226" s="228" t="s">
        <v>358</v>
      </c>
      <c r="D226" s="228"/>
      <c r="E226"/>
      <c r="F226"/>
      <c r="G226"/>
      <c r="H226"/>
      <c r="I226"/>
      <c r="J226"/>
      <c r="K226"/>
      <c r="L226"/>
      <c r="M226"/>
      <c r="N226"/>
      <c r="O226"/>
      <c r="R226" s="225">
        <f>IF(COUNTA(B226)=1,1,0)</f>
        <v>1</v>
      </c>
      <c r="T226" s="224"/>
    </row>
    <row r="227" ht="15" customHeight="1" spans="1:20">
      <c r="A227" s="227"/>
      <c r="B227" s="226"/>
      <c r="C227" s="228"/>
      <c r="D227" s="228"/>
      <c r="E227"/>
      <c r="F227"/>
      <c r="G227"/>
      <c r="H227"/>
      <c r="I227"/>
      <c r="J227"/>
      <c r="K227"/>
      <c r="L227"/>
      <c r="M227"/>
      <c r="N227"/>
      <c r="O227"/>
      <c r="T227" s="224"/>
    </row>
    <row r="228" ht="15" customHeight="1" spans="1:20">
      <c r="A228" s="242" t="s">
        <v>359</v>
      </c>
      <c r="B228" s="226"/>
      <c r="C228" s="228"/>
      <c r="D228" s="228"/>
      <c r="E228"/>
      <c r="F228"/>
      <c r="G228"/>
      <c r="H228"/>
      <c r="I228"/>
      <c r="J228"/>
      <c r="K228"/>
      <c r="L228"/>
      <c r="M228"/>
      <c r="N228"/>
      <c r="O228"/>
      <c r="T228" s="224"/>
    </row>
    <row r="229" ht="15" customHeight="1" spans="1:20">
      <c r="A229" s="227"/>
      <c r="B229" s="226"/>
      <c r="C229" s="228"/>
      <c r="D229" s="228"/>
      <c r="E229"/>
      <c r="F229"/>
      <c r="G229"/>
      <c r="H229"/>
      <c r="I229"/>
      <c r="J229"/>
      <c r="K229"/>
      <c r="L229"/>
      <c r="M229"/>
      <c r="N229"/>
      <c r="O229"/>
      <c r="R229" s="225">
        <f>IF(SUM(R234:R237)=2,2,IF(COUNTA(F230)=1,2,0))</f>
        <v>0</v>
      </c>
      <c r="T229" s="224"/>
    </row>
    <row r="230" ht="15" customHeight="1" spans="1:20">
      <c r="A230" s="227"/>
      <c r="B230" s="231" t="s">
        <v>213</v>
      </c>
      <c r="C230" s="228" t="s">
        <v>300</v>
      </c>
      <c r="D230"/>
      <c r="E230"/>
      <c r="F230" s="237"/>
      <c r="G230" s="228" t="s">
        <v>301</v>
      </c>
      <c r="H230"/>
      <c r="I230"/>
      <c r="J230"/>
      <c r="K230"/>
      <c r="L230"/>
      <c r="M230"/>
      <c r="N230"/>
      <c r="O230"/>
      <c r="T230" s="224"/>
    </row>
    <row r="231" ht="15" customHeight="1" spans="1:20">
      <c r="A231" s="227"/>
      <c r="B231" s="226"/>
      <c r="C231" s="228"/>
      <c r="D231" s="228"/>
      <c r="E231"/>
      <c r="F231"/>
      <c r="G231"/>
      <c r="H231"/>
      <c r="I231"/>
      <c r="J231"/>
      <c r="K231"/>
      <c r="L231"/>
      <c r="M231"/>
      <c r="N231"/>
      <c r="O231"/>
      <c r="T231" s="224"/>
    </row>
    <row r="232" ht="15" customHeight="1" spans="1:20">
      <c r="A232" s="262" t="s">
        <v>360</v>
      </c>
      <c r="B232" s="263"/>
      <c r="C232" s="228"/>
      <c r="D232" s="228"/>
      <c r="E232"/>
      <c r="F232"/>
      <c r="G232"/>
      <c r="H232"/>
      <c r="I232"/>
      <c r="J232"/>
      <c r="K232"/>
      <c r="L232"/>
      <c r="M232"/>
      <c r="N232"/>
      <c r="O232"/>
      <c r="T232" s="224"/>
    </row>
    <row r="233" ht="15" customHeight="1" spans="1:20">
      <c r="A233" s="227"/>
      <c r="B233" s="226"/>
      <c r="C233" s="228"/>
      <c r="D233" s="228"/>
      <c r="E233"/>
      <c r="F233"/>
      <c r="G233"/>
      <c r="H233"/>
      <c r="I233"/>
      <c r="J233"/>
      <c r="K233"/>
      <c r="L233"/>
      <c r="M233"/>
      <c r="N233"/>
      <c r="O233"/>
      <c r="T233" s="224"/>
    </row>
    <row r="234" ht="15" customHeight="1" spans="1:20">
      <c r="A234" s="227"/>
      <c r="B234" s="231" t="s">
        <v>213</v>
      </c>
      <c r="C234" s="228" t="s">
        <v>361</v>
      </c>
      <c r="D234" s="228"/>
      <c r="E234"/>
      <c r="F234"/>
      <c r="G234"/>
      <c r="H234"/>
      <c r="I234"/>
      <c r="J234"/>
      <c r="K234"/>
      <c r="L234"/>
      <c r="M234"/>
      <c r="N234"/>
      <c r="O234"/>
      <c r="R234" s="225">
        <f>IF(COUNTA(B234,G235)=2,1,0)</f>
        <v>1</v>
      </c>
      <c r="T234" s="224"/>
    </row>
    <row r="235" ht="15" customHeight="1" spans="1:20">
      <c r="A235" s="227"/>
      <c r="B235" s="226"/>
      <c r="C235" s="228" t="s">
        <v>362</v>
      </c>
      <c r="D235" s="228"/>
      <c r="E235"/>
      <c r="F235"/>
      <c r="G235" s="264" t="s">
        <v>363</v>
      </c>
      <c r="H235" s="264"/>
      <c r="I235" s="264"/>
      <c r="J235" s="264"/>
      <c r="K235" s="264"/>
      <c r="L235" s="264"/>
      <c r="M235" s="264"/>
      <c r="N235"/>
      <c r="O235"/>
      <c r="T235" s="224"/>
    </row>
    <row r="236" ht="15" customHeight="1" spans="1:20">
      <c r="A236" s="227"/>
      <c r="B236" s="226"/>
      <c r="C236" s="228"/>
      <c r="D236" s="228"/>
      <c r="E236"/>
      <c r="F236"/>
      <c r="G236"/>
      <c r="H236"/>
      <c r="I236"/>
      <c r="J236"/>
      <c r="K236"/>
      <c r="L236"/>
      <c r="M236"/>
      <c r="N236"/>
      <c r="O236"/>
      <c r="T236" s="224"/>
    </row>
    <row r="237" ht="15" customHeight="1" spans="1:20">
      <c r="A237" s="227"/>
      <c r="B237" s="231"/>
      <c r="C237" s="228" t="s">
        <v>364</v>
      </c>
      <c r="D237" s="228"/>
      <c r="E237"/>
      <c r="F237"/>
      <c r="G237"/>
      <c r="H237"/>
      <c r="I237"/>
      <c r="J237"/>
      <c r="K237"/>
      <c r="L237"/>
      <c r="M237"/>
      <c r="N237"/>
      <c r="O237"/>
      <c r="R237" s="225">
        <f>IF(COUNTA(B237,F239)=2,1,0)</f>
        <v>0</v>
      </c>
      <c r="T237" s="224"/>
    </row>
    <row r="238" ht="15" customHeight="1" spans="1:20">
      <c r="A238" s="227"/>
      <c r="B238" s="226"/>
      <c r="C238" s="228" t="s">
        <v>365</v>
      </c>
      <c r="D238" s="228"/>
      <c r="E238"/>
      <c r="F238"/>
      <c r="G238"/>
      <c r="H238"/>
      <c r="I238"/>
      <c r="J238"/>
      <c r="K238"/>
      <c r="L238"/>
      <c r="M238"/>
      <c r="N238"/>
      <c r="O238"/>
      <c r="R238" s="225">
        <f>SUM(R226:R237)</f>
        <v>2</v>
      </c>
      <c r="T238" s="224"/>
    </row>
    <row r="239" ht="15" customHeight="1" spans="1:20">
      <c r="A239" s="227"/>
      <c r="B239" s="226"/>
      <c r="C239" s="265" t="s">
        <v>366</v>
      </c>
      <c r="D239" s="228"/>
      <c r="E239"/>
      <c r="F239" s="266"/>
      <c r="G239" s="266"/>
      <c r="H239" s="266"/>
      <c r="I239" s="266"/>
      <c r="J239" s="266"/>
      <c r="K239" s="266"/>
      <c r="L239" s="266"/>
      <c r="M239" s="266"/>
      <c r="N239"/>
      <c r="O239"/>
      <c r="T239" s="224"/>
    </row>
    <row r="240" ht="15" customHeight="1" spans="1:20">
      <c r="A240" s="227"/>
      <c r="B240" s="226"/>
      <c r="C240" s="228"/>
      <c r="D240" s="228"/>
      <c r="E240"/>
      <c r="F240"/>
      <c r="G240"/>
      <c r="H240"/>
      <c r="I240"/>
      <c r="J240"/>
      <c r="K240"/>
      <c r="L240"/>
      <c r="M240"/>
      <c r="N240"/>
      <c r="O240"/>
      <c r="T240" s="224"/>
    </row>
    <row r="241" hidden="1" spans="1:20">
      <c r="A241" s="227" t="s">
        <v>367</v>
      </c>
      <c r="B241" s="226"/>
      <c r="C241" s="228"/>
      <c r="D241" s="228"/>
      <c r="E241"/>
      <c r="F241"/>
      <c r="G241"/>
      <c r="H241"/>
      <c r="I241"/>
      <c r="J241"/>
      <c r="K241"/>
      <c r="L241"/>
      <c r="M241"/>
      <c r="N241"/>
      <c r="O241"/>
      <c r="T241" s="224"/>
    </row>
    <row r="242" hidden="1" spans="1:20">
      <c r="A242" s="227" t="s">
        <v>368</v>
      </c>
      <c r="B242" s="226"/>
      <c r="C242" s="228"/>
      <c r="D242" s="228"/>
      <c r="E242"/>
      <c r="F242"/>
      <c r="G242"/>
      <c r="H242"/>
      <c r="I242"/>
      <c r="J242"/>
      <c r="K242"/>
      <c r="L242"/>
      <c r="M242"/>
      <c r="N242"/>
      <c r="O242"/>
      <c r="R242" s="241" t="str">
        <f>IF(R243=3,criteria!I71,IF(R243=2,criteria!G71,IF(R243=1,criteria!E71,criteria!C71)))</f>
        <v>Not Compliant </v>
      </c>
      <c r="T242" s="224"/>
    </row>
    <row r="243" ht="13.5" hidden="1" spans="1:20">
      <c r="A243" s="227"/>
      <c r="B243" s="226"/>
      <c r="C243" s="228"/>
      <c r="D243" s="228"/>
      <c r="E243"/>
      <c r="F243"/>
      <c r="G243"/>
      <c r="H243"/>
      <c r="I243"/>
      <c r="J243"/>
      <c r="K243"/>
      <c r="L243"/>
      <c r="M243"/>
      <c r="N243"/>
      <c r="O243"/>
      <c r="R243" s="225">
        <f>SUM(R244:R249)</f>
        <v>0</v>
      </c>
      <c r="T243" s="224"/>
    </row>
    <row r="244" ht="15" hidden="1" customHeight="1" spans="1:20">
      <c r="A244" s="227"/>
      <c r="B244" s="237"/>
      <c r="C244" s="228" t="s">
        <v>369</v>
      </c>
      <c r="D244" s="228"/>
      <c r="E244"/>
      <c r="F244"/>
      <c r="G244"/>
      <c r="H244"/>
      <c r="I244"/>
      <c r="J244"/>
      <c r="K244"/>
      <c r="L244"/>
      <c r="M244"/>
      <c r="N244"/>
      <c r="O244"/>
      <c r="R244" s="225">
        <f>IF(COUNTA(B244)=1,1,0)</f>
        <v>0</v>
      </c>
      <c r="T244" s="224"/>
    </row>
    <row r="245" hidden="1" spans="1:20">
      <c r="A245" s="227"/>
      <c r="B245" s="226"/>
      <c r="C245" s="228" t="s">
        <v>370</v>
      </c>
      <c r="D245" s="228"/>
      <c r="E245"/>
      <c r="F245"/>
      <c r="G245"/>
      <c r="H245"/>
      <c r="I245"/>
      <c r="J245"/>
      <c r="K245"/>
      <c r="L245"/>
      <c r="M245"/>
      <c r="N245"/>
      <c r="O245"/>
      <c r="T245" s="224"/>
    </row>
    <row r="246" ht="13.5" hidden="1" spans="1:20">
      <c r="A246" s="227"/>
      <c r="B246" s="226"/>
      <c r="C246" s="228"/>
      <c r="D246" s="228"/>
      <c r="E246"/>
      <c r="F246"/>
      <c r="G246"/>
      <c r="H246"/>
      <c r="I246"/>
      <c r="J246"/>
      <c r="K246"/>
      <c r="L246"/>
      <c r="M246"/>
      <c r="N246"/>
      <c r="O246"/>
      <c r="T246" s="224"/>
    </row>
    <row r="247" ht="15" hidden="1" customHeight="1" spans="1:20">
      <c r="A247" s="227"/>
      <c r="B247" s="237"/>
      <c r="C247" s="228" t="s">
        <v>371</v>
      </c>
      <c r="D247" s="228"/>
      <c r="E247"/>
      <c r="F247"/>
      <c r="G247"/>
      <c r="H247"/>
      <c r="I247"/>
      <c r="J247"/>
      <c r="K247"/>
      <c r="L247"/>
      <c r="M247"/>
      <c r="N247"/>
      <c r="O247"/>
      <c r="R247" s="225">
        <f>IF(COUNTA(B247)=1,1,0)</f>
        <v>0</v>
      </c>
      <c r="T247" s="224"/>
    </row>
    <row r="248" ht="13.5" hidden="1" spans="1:20">
      <c r="A248" s="227"/>
      <c r="B248" s="226"/>
      <c r="C248" s="228"/>
      <c r="D248" s="228"/>
      <c r="E248"/>
      <c r="F248"/>
      <c r="G248"/>
      <c r="H248"/>
      <c r="I248"/>
      <c r="J248"/>
      <c r="K248"/>
      <c r="L248"/>
      <c r="M248"/>
      <c r="N248"/>
      <c r="O248"/>
      <c r="T248" s="224"/>
    </row>
    <row r="249" ht="15" hidden="1" customHeight="1" spans="1:20">
      <c r="A249" s="227"/>
      <c r="B249" s="237"/>
      <c r="C249" s="228" t="s">
        <v>372</v>
      </c>
      <c r="D249" s="228"/>
      <c r="E249"/>
      <c r="F249"/>
      <c r="G249"/>
      <c r="H249"/>
      <c r="I249"/>
      <c r="J249"/>
      <c r="K249"/>
      <c r="L249"/>
      <c r="M249"/>
      <c r="N249"/>
      <c r="O249"/>
      <c r="R249" s="225">
        <f>IF(COUNTA(B249)=1,1,0)</f>
        <v>0</v>
      </c>
      <c r="T249" s="224"/>
    </row>
    <row r="250" hidden="1" spans="1:20">
      <c r="A250" s="227"/>
      <c r="B250" s="226"/>
      <c r="C250" s="228"/>
      <c r="D250" s="228"/>
      <c r="E250"/>
      <c r="F250"/>
      <c r="G250"/>
      <c r="H250"/>
      <c r="I250"/>
      <c r="J250"/>
      <c r="K250"/>
      <c r="L250"/>
      <c r="M250"/>
      <c r="N250"/>
      <c r="O250"/>
      <c r="T250" s="224"/>
    </row>
    <row r="251" spans="1:20">
      <c r="A251" s="227" t="s">
        <v>373</v>
      </c>
      <c r="B251" s="226"/>
      <c r="C251" s="228"/>
      <c r="D251" s="228"/>
      <c r="E251"/>
      <c r="F251"/>
      <c r="G251"/>
      <c r="H251"/>
      <c r="I251"/>
      <c r="J251"/>
      <c r="K251"/>
      <c r="L251"/>
      <c r="M251"/>
      <c r="N251"/>
      <c r="O251"/>
      <c r="R251" s="241" t="str">
        <f>IF(OR(R252=0,R252&gt;45),criteria!C72,IF(AND(R252&gt;=38,R252&lt;=45),criteria!E72,IF(AND(R252&gt;=31,R252&lt;=37),criteria!G72,IF(R252&lt;=30,criteria!I72,criteria!C72))))</f>
        <v>On or before 30 days</v>
      </c>
      <c r="T251" s="224"/>
    </row>
    <row r="252" spans="1:20">
      <c r="A252" s="227" t="s">
        <v>374</v>
      </c>
      <c r="B252" s="226"/>
      <c r="C252" s="228"/>
      <c r="D252" s="228"/>
      <c r="E252" s="266">
        <v>15</v>
      </c>
      <c r="F252" s="266"/>
      <c r="G252" s="266"/>
      <c r="H252" s="266"/>
      <c r="I252" s="267" t="s">
        <v>375</v>
      </c>
      <c r="J252"/>
      <c r="K252"/>
      <c r="L252"/>
      <c r="M252"/>
      <c r="N252"/>
      <c r="O252"/>
      <c r="R252" s="225">
        <f>E252</f>
        <v>15</v>
      </c>
      <c r="T252" s="224"/>
    </row>
    <row r="253" spans="1:20">
      <c r="A253" s="227"/>
      <c r="B253" s="226"/>
      <c r="C253" s="228"/>
      <c r="D253" s="228"/>
      <c r="E253"/>
      <c r="F253"/>
      <c r="G253"/>
      <c r="H253"/>
      <c r="I253"/>
      <c r="J253"/>
      <c r="K253"/>
      <c r="L253"/>
      <c r="M253"/>
      <c r="N253"/>
      <c r="O253"/>
      <c r="T253" s="224"/>
    </row>
    <row r="254" spans="1:20">
      <c r="A254" s="227" t="s">
        <v>376</v>
      </c>
      <c r="B254" s="226"/>
      <c r="C254" s="228"/>
      <c r="D254" s="228"/>
      <c r="E254"/>
      <c r="F254"/>
      <c r="G254"/>
      <c r="H254"/>
      <c r="I254"/>
      <c r="J254"/>
      <c r="K254"/>
      <c r="L254"/>
      <c r="M254"/>
      <c r="N254"/>
      <c r="O254"/>
      <c r="T254" s="224"/>
    </row>
    <row r="255" spans="1:20">
      <c r="A255" s="227"/>
      <c r="B255" s="227" t="s">
        <v>377</v>
      </c>
      <c r="C255" s="227"/>
      <c r="D255" s="227"/>
      <c r="E255" s="227"/>
      <c r="F255" s="227"/>
      <c r="G255" s="227"/>
      <c r="H255" s="227"/>
      <c r="I255"/>
      <c r="J255"/>
      <c r="K255"/>
      <c r="L255"/>
      <c r="M255"/>
      <c r="N255"/>
      <c r="O255"/>
      <c r="R255"/>
      <c r="T255" s="224"/>
    </row>
    <row r="256" spans="1:20">
      <c r="A256" s="227"/>
      <c r="B256" s="227" t="s">
        <v>378</v>
      </c>
      <c r="C256" s="227"/>
      <c r="D256" s="227"/>
      <c r="E256" s="227"/>
      <c r="F256" s="227"/>
      <c r="G256" s="227"/>
      <c r="H256" s="227"/>
      <c r="I256"/>
      <c r="J256"/>
      <c r="K256"/>
      <c r="L256"/>
      <c r="M256"/>
      <c r="N256"/>
      <c r="O256"/>
      <c r="T256" s="224"/>
    </row>
    <row r="257" spans="1:20">
      <c r="A257" s="227"/>
      <c r="B257" s="227" t="s">
        <v>379</v>
      </c>
      <c r="C257" s="227"/>
      <c r="D257" s="227"/>
      <c r="E257" s="227"/>
      <c r="F257" s="227"/>
      <c r="G257" s="227"/>
      <c r="H257" s="227"/>
      <c r="I257"/>
      <c r="J257"/>
      <c r="K257"/>
      <c r="L257"/>
      <c r="M257"/>
      <c r="N257"/>
      <c r="O257"/>
      <c r="R257" s="241" t="str">
        <f>IF(SUM(CPMR!C17,CPMR!C26,CPMR!C29)=0,"n/a",IF(R259=3,criteria!I77,IF(AND(R259=2,R262=1),criteria!G77,IF(AND(R259=1,R262=1),criteria!E77,criteria!C77))))</f>
        <v>Fully Compliant </v>
      </c>
      <c r="T257" s="224"/>
    </row>
    <row r="258" spans="1:20">
      <c r="A258" s="227"/>
      <c r="B258" s="227" t="s">
        <v>380</v>
      </c>
      <c r="C258" s="227"/>
      <c r="D258" s="227"/>
      <c r="E258" s="227"/>
      <c r="F258" s="227"/>
      <c r="G258" s="227"/>
      <c r="H258" s="227"/>
      <c r="I258"/>
      <c r="J258"/>
      <c r="K258"/>
      <c r="L258"/>
      <c r="M258"/>
      <c r="N258"/>
      <c r="O258"/>
      <c r="T258" s="224"/>
    </row>
    <row r="259" spans="1:20">
      <c r="A259" s="227"/>
      <c r="B259" s="227" t="s">
        <v>381</v>
      </c>
      <c r="C259" s="227"/>
      <c r="D259" s="227"/>
      <c r="E259" s="227"/>
      <c r="F259" s="227"/>
      <c r="G259" s="227"/>
      <c r="H259" s="227"/>
      <c r="I259"/>
      <c r="J259"/>
      <c r="K259"/>
      <c r="L259"/>
      <c r="M259"/>
      <c r="N259"/>
      <c r="O259"/>
      <c r="R259" s="225">
        <f>SUM(R262:R266)</f>
        <v>3</v>
      </c>
      <c r="T259" s="224"/>
    </row>
    <row r="260" spans="1:20">
      <c r="A260" s="227"/>
      <c r="B260" s="227" t="s">
        <v>382</v>
      </c>
      <c r="C260" s="227"/>
      <c r="D260" s="227"/>
      <c r="E260" s="227"/>
      <c r="F260" s="227"/>
      <c r="G260" s="227"/>
      <c r="H260" s="227"/>
      <c r="I260"/>
      <c r="J260"/>
      <c r="K260"/>
      <c r="L260"/>
      <c r="M260"/>
      <c r="N260"/>
      <c r="O260"/>
      <c r="R260"/>
      <c r="T260" s="224"/>
    </row>
    <row r="261" ht="13.5" spans="1:20">
      <c r="A261" s="227"/>
      <c r="B261" s="221"/>
      <c r="C261" s="227"/>
      <c r="D261" s="227"/>
      <c r="E261"/>
      <c r="F261"/>
      <c r="G261"/>
      <c r="H261"/>
      <c r="I261"/>
      <c r="J261"/>
      <c r="K261"/>
      <c r="L261"/>
      <c r="M261"/>
      <c r="N261"/>
      <c r="O261"/>
      <c r="T261" s="224"/>
    </row>
    <row r="262" ht="15" customHeight="1" spans="1:20">
      <c r="A262" s="227"/>
      <c r="B262" s="231" t="s">
        <v>213</v>
      </c>
      <c r="C262" s="228" t="s">
        <v>383</v>
      </c>
      <c r="D262" s="228"/>
      <c r="E262"/>
      <c r="F262"/>
      <c r="G262"/>
      <c r="H262"/>
      <c r="I262"/>
      <c r="J262"/>
      <c r="K262"/>
      <c r="L262"/>
      <c r="M262"/>
      <c r="N262"/>
      <c r="O262"/>
      <c r="R262" s="225">
        <f>IF(COUNTA(B262)=1,1,0)</f>
        <v>1</v>
      </c>
      <c r="T262" s="224"/>
    </row>
    <row r="263" ht="15" customHeight="1" spans="1:20">
      <c r="A263" s="227"/>
      <c r="B263" s="221"/>
      <c r="C263" s="227"/>
      <c r="D263" s="227"/>
      <c r="E263"/>
      <c r="F263"/>
      <c r="G263"/>
      <c r="H263"/>
      <c r="I263"/>
      <c r="J263"/>
      <c r="K263"/>
      <c r="L263"/>
      <c r="M263"/>
      <c r="N263"/>
      <c r="O263"/>
      <c r="T263" s="224"/>
    </row>
    <row r="264" ht="15" customHeight="1" spans="1:20">
      <c r="A264" s="227"/>
      <c r="B264" s="231" t="s">
        <v>213</v>
      </c>
      <c r="C264" s="228" t="s">
        <v>384</v>
      </c>
      <c r="D264" s="228"/>
      <c r="E264"/>
      <c r="F264"/>
      <c r="G264"/>
      <c r="H264"/>
      <c r="I264"/>
      <c r="J264"/>
      <c r="K264"/>
      <c r="L264"/>
      <c r="M264"/>
      <c r="N264"/>
      <c r="O264"/>
      <c r="R264" s="225">
        <f>IF(COUNTA(B264)=1,1,0)</f>
        <v>1</v>
      </c>
      <c r="T264" s="224"/>
    </row>
    <row r="265" ht="15" customHeight="1" spans="1:20">
      <c r="A265" s="227"/>
      <c r="B265" s="221"/>
      <c r="C265" s="227"/>
      <c r="D265" s="227"/>
      <c r="E265"/>
      <c r="F265"/>
      <c r="G265"/>
      <c r="H265"/>
      <c r="I265"/>
      <c r="J265"/>
      <c r="K265"/>
      <c r="L265"/>
      <c r="M265"/>
      <c r="N265"/>
      <c r="O265"/>
      <c r="T265" s="224"/>
    </row>
    <row r="266" ht="15" customHeight="1" spans="1:20">
      <c r="A266" s="227"/>
      <c r="B266" s="231" t="s">
        <v>213</v>
      </c>
      <c r="C266" s="228" t="s">
        <v>385</v>
      </c>
      <c r="D266" s="228"/>
      <c r="E266"/>
      <c r="F266"/>
      <c r="G266"/>
      <c r="H266"/>
      <c r="I266"/>
      <c r="J266"/>
      <c r="K266"/>
      <c r="L266"/>
      <c r="M266"/>
      <c r="N266"/>
      <c r="O266"/>
      <c r="R266" s="225">
        <f>IF(COUNTA(B266)=1,1,0)</f>
        <v>1</v>
      </c>
      <c r="T266" s="224"/>
    </row>
    <row r="267" spans="1:20">
      <c r="A267" s="227"/>
      <c r="B267" s="221"/>
      <c r="C267" s="227"/>
      <c r="D267" s="227"/>
      <c r="E267"/>
      <c r="F267"/>
      <c r="G267"/>
      <c r="H267"/>
      <c r="I267"/>
      <c r="J267"/>
      <c r="K267"/>
      <c r="L267"/>
      <c r="M267"/>
      <c r="N267"/>
      <c r="O267"/>
      <c r="T267" s="224"/>
    </row>
    <row r="268" spans="1:20">
      <c r="A268" s="227" t="s">
        <v>386</v>
      </c>
      <c r="B268" s="226"/>
      <c r="C268" s="228"/>
      <c r="D268" s="228"/>
      <c r="E268"/>
      <c r="F268"/>
      <c r="G268"/>
      <c r="H268"/>
      <c r="I268"/>
      <c r="J268"/>
      <c r="K268"/>
      <c r="L268"/>
      <c r="M268"/>
      <c r="N268"/>
      <c r="O268"/>
      <c r="T268" s="224"/>
    </row>
    <row r="269" spans="1:20">
      <c r="A269" s="227" t="s">
        <v>387</v>
      </c>
      <c r="B269" s="226"/>
      <c r="C269" s="228"/>
      <c r="D269" s="228"/>
      <c r="E269"/>
      <c r="F269"/>
      <c r="G269"/>
      <c r="H269"/>
      <c r="I269"/>
      <c r="J269"/>
      <c r="K269"/>
      <c r="L269"/>
      <c r="M269"/>
      <c r="N269"/>
      <c r="O269"/>
      <c r="R269" s="241" t="str">
        <f>IF(R277=3,criteria!I81,IF(AND(R277=2,R271=1),criteria!G81,IF(AND(R277=1,R271=1),criteria!E81,criteria!C81)))</f>
        <v>Fully Compliant </v>
      </c>
      <c r="T269" s="224"/>
    </row>
    <row r="270" ht="15" customHeight="1" spans="1:20">
      <c r="A270" s="227"/>
      <c r="B270" s="226"/>
      <c r="C270" s="228"/>
      <c r="D270" s="228"/>
      <c r="E270"/>
      <c r="F270"/>
      <c r="G270"/>
      <c r="H270"/>
      <c r="I270"/>
      <c r="J270"/>
      <c r="K270"/>
      <c r="L270"/>
      <c r="M270"/>
      <c r="N270"/>
      <c r="O270"/>
      <c r="T270" s="224"/>
    </row>
    <row r="271" ht="15" customHeight="1" spans="1:20">
      <c r="A271" s="227"/>
      <c r="B271" s="231" t="s">
        <v>213</v>
      </c>
      <c r="C271" s="228" t="s">
        <v>388</v>
      </c>
      <c r="D271" s="228"/>
      <c r="E271"/>
      <c r="F271"/>
      <c r="G271"/>
      <c r="H271"/>
      <c r="I271"/>
      <c r="J271"/>
      <c r="K271"/>
      <c r="L271"/>
      <c r="M271"/>
      <c r="N271"/>
      <c r="O271"/>
      <c r="R271" s="225">
        <f>IF(COUNTA(B271,I272)=2,1,0)</f>
        <v>1</v>
      </c>
      <c r="T271" s="224"/>
    </row>
    <row r="272" ht="15" customHeight="1" spans="1:20">
      <c r="A272" s="227"/>
      <c r="B272" s="226"/>
      <c r="C272" s="234" t="s">
        <v>389</v>
      </c>
      <c r="D272" s="228"/>
      <c r="E272"/>
      <c r="F272"/>
      <c r="G272"/>
      <c r="H272"/>
      <c r="I272" s="270" t="s">
        <v>390</v>
      </c>
      <c r="J272" s="270"/>
      <c r="K272" s="270"/>
      <c r="L272" s="270"/>
      <c r="M272" s="270"/>
      <c r="N272"/>
      <c r="O272"/>
      <c r="T272" s="224"/>
    </row>
    <row r="273" ht="15" customHeight="1" spans="1:20">
      <c r="A273" s="227"/>
      <c r="B273" s="226"/>
      <c r="C273" s="228"/>
      <c r="D273" s="228"/>
      <c r="E273"/>
      <c r="F273"/>
      <c r="G273"/>
      <c r="H273"/>
      <c r="I273"/>
      <c r="J273"/>
      <c r="K273"/>
      <c r="L273"/>
      <c r="M273"/>
      <c r="N273"/>
      <c r="O273"/>
      <c r="T273" s="224"/>
    </row>
    <row r="274" ht="15" customHeight="1" spans="1:20">
      <c r="A274" s="227"/>
      <c r="B274" s="231" t="s">
        <v>213</v>
      </c>
      <c r="C274" s="228" t="s">
        <v>391</v>
      </c>
      <c r="D274" s="228"/>
      <c r="E274"/>
      <c r="F274"/>
      <c r="G274"/>
      <c r="H274"/>
      <c r="I274"/>
      <c r="J274"/>
      <c r="K274"/>
      <c r="L274"/>
      <c r="M274"/>
      <c r="N274"/>
      <c r="O274"/>
      <c r="R274" s="225">
        <f>IF(COUNTA(B274)=1,1,0)</f>
        <v>1</v>
      </c>
      <c r="T274" s="224"/>
    </row>
    <row r="275" ht="15" customHeight="1" spans="1:20">
      <c r="A275" s="227"/>
      <c r="B275" s="226"/>
      <c r="C275" s="228"/>
      <c r="D275" s="228"/>
      <c r="E275"/>
      <c r="F275"/>
      <c r="G275"/>
      <c r="H275"/>
      <c r="I275"/>
      <c r="J275"/>
      <c r="K275"/>
      <c r="L275"/>
      <c r="M275"/>
      <c r="N275"/>
      <c r="O275"/>
      <c r="T275" s="224"/>
    </row>
    <row r="276" ht="15" customHeight="1" spans="1:20">
      <c r="A276" s="227"/>
      <c r="B276" s="231" t="s">
        <v>213</v>
      </c>
      <c r="C276" s="228" t="s">
        <v>392</v>
      </c>
      <c r="D276" s="228"/>
      <c r="E276"/>
      <c r="F276"/>
      <c r="G276"/>
      <c r="H276"/>
      <c r="I276"/>
      <c r="J276"/>
      <c r="K276"/>
      <c r="L276"/>
      <c r="M276"/>
      <c r="N276"/>
      <c r="O276"/>
      <c r="R276" s="225">
        <f>IF(COUNTA(B276)=1,1,0)</f>
        <v>1</v>
      </c>
      <c r="T276" s="224"/>
    </row>
    <row r="277" ht="15" customHeight="1" spans="1:20">
      <c r="A277" s="227"/>
      <c r="B277" s="226"/>
      <c r="C277" s="228" t="s">
        <v>393</v>
      </c>
      <c r="D277" s="228"/>
      <c r="E277"/>
      <c r="F277"/>
      <c r="G277"/>
      <c r="H277"/>
      <c r="I277"/>
      <c r="J277"/>
      <c r="K277"/>
      <c r="L277"/>
      <c r="M277"/>
      <c r="N277"/>
      <c r="O277"/>
      <c r="R277" s="225">
        <f>SUM(R271:R276)</f>
        <v>3</v>
      </c>
      <c r="T277" s="224"/>
    </row>
    <row r="278" spans="1:20">
      <c r="A278" s="227"/>
      <c r="B278" s="226"/>
      <c r="C278" s="228"/>
      <c r="D278" s="228"/>
      <c r="E278"/>
      <c r="F278"/>
      <c r="G278"/>
      <c r="H278"/>
      <c r="I278"/>
      <c r="J278"/>
      <c r="K278"/>
      <c r="L278"/>
      <c r="M278"/>
      <c r="N278"/>
      <c r="O278"/>
      <c r="T278" s="224"/>
    </row>
    <row r="279" spans="1:20">
      <c r="A279" s="227" t="s">
        <v>394</v>
      </c>
      <c r="B279" s="226"/>
      <c r="C279" s="228"/>
      <c r="D279" s="228"/>
      <c r="E279"/>
      <c r="F279"/>
      <c r="G279"/>
      <c r="H279"/>
      <c r="I279"/>
      <c r="J279"/>
      <c r="K279"/>
      <c r="L279"/>
      <c r="M279"/>
      <c r="N279"/>
      <c r="O279"/>
      <c r="R279"/>
      <c r="T279" s="224"/>
    </row>
    <row r="280" spans="1:20">
      <c r="A280" s="227" t="s">
        <v>395</v>
      </c>
      <c r="B280" s="226"/>
      <c r="C280" s="228"/>
      <c r="D280" s="228"/>
      <c r="E280"/>
      <c r="F280"/>
      <c r="G280"/>
      <c r="H280"/>
      <c r="I280"/>
      <c r="J280"/>
      <c r="K280"/>
      <c r="L280"/>
      <c r="M280"/>
      <c r="N280"/>
      <c r="O280"/>
      <c r="R280" s="260" t="str">
        <f>IF(OR(COUNTA(B285)=1,D283&gt;=90),criteria!I82,IF(D283&gt;=71,criteria!G82,IF(D283&gt;=60,criteria!E82,IF(D283&lt;60,criteria!C82))))</f>
        <v>Above 90-100%  compliance</v>
      </c>
      <c r="T280" s="224"/>
    </row>
    <row r="281" ht="13.5" spans="1:20">
      <c r="A281" s="227"/>
      <c r="B281" s="226"/>
      <c r="C281" s="228"/>
      <c r="D281" s="228"/>
      <c r="E281"/>
      <c r="F281"/>
      <c r="G281"/>
      <c r="H281"/>
      <c r="I281"/>
      <c r="J281"/>
      <c r="K281"/>
      <c r="L281"/>
      <c r="M281"/>
      <c r="N281"/>
      <c r="O281"/>
      <c r="T281" s="224"/>
    </row>
    <row r="282" ht="15" customHeight="1" spans="1:20">
      <c r="A282" s="227"/>
      <c r="B282" s="268"/>
      <c r="C282" s="228" t="s">
        <v>396</v>
      </c>
      <c r="D282" s="228"/>
      <c r="E282"/>
      <c r="F282"/>
      <c r="G282"/>
      <c r="H282"/>
      <c r="I282"/>
      <c r="J282"/>
      <c r="K282"/>
      <c r="L282"/>
      <c r="M282"/>
      <c r="N282"/>
      <c r="O282"/>
      <c r="T282" s="224"/>
    </row>
    <row r="283" spans="1:20">
      <c r="A283" s="227"/>
      <c r="B283" s="226"/>
      <c r="C283" s="228"/>
      <c r="D283" s="269"/>
      <c r="E283" t="s">
        <v>397</v>
      </c>
      <c r="F283"/>
      <c r="G283"/>
      <c r="H283"/>
      <c r="I283"/>
      <c r="J283"/>
      <c r="K283"/>
      <c r="L283"/>
      <c r="M283"/>
      <c r="N283"/>
      <c r="O283"/>
      <c r="T283" s="224"/>
    </row>
    <row r="284" ht="13.5" spans="1:20">
      <c r="A284" s="227"/>
      <c r="B284" s="226"/>
      <c r="C284" s="228"/>
      <c r="D284" s="228"/>
      <c r="E284"/>
      <c r="F284"/>
      <c r="G284"/>
      <c r="H284"/>
      <c r="I284"/>
      <c r="J284"/>
      <c r="K284"/>
      <c r="L284"/>
      <c r="M284"/>
      <c r="N284"/>
      <c r="O284"/>
      <c r="T284" s="224"/>
    </row>
    <row r="285" ht="15" customHeight="1" spans="1:20">
      <c r="A285" s="227"/>
      <c r="B285" s="231" t="s">
        <v>213</v>
      </c>
      <c r="C285" s="228" t="s">
        <v>398</v>
      </c>
      <c r="D285" s="228"/>
      <c r="E285"/>
      <c r="F285"/>
      <c r="G285"/>
      <c r="H285"/>
      <c r="I285"/>
      <c r="J285"/>
      <c r="K285"/>
      <c r="L285"/>
      <c r="M285"/>
      <c r="N285"/>
      <c r="O285"/>
      <c r="T285" s="224"/>
    </row>
    <row r="286" spans="1:20">
      <c r="A286" s="227"/>
      <c r="B286" s="226"/>
      <c r="C286" s="228"/>
      <c r="D286" s="228"/>
      <c r="E286"/>
      <c r="F286"/>
      <c r="G286"/>
      <c r="H286"/>
      <c r="I286"/>
      <c r="J286"/>
      <c r="K286"/>
      <c r="L286"/>
      <c r="M286"/>
      <c r="N286"/>
      <c r="O286"/>
      <c r="T286" s="224"/>
    </row>
    <row r="287" spans="1:20">
      <c r="A287" s="227" t="s">
        <v>399</v>
      </c>
      <c r="B287" s="226"/>
      <c r="C287" s="228"/>
      <c r="D287" s="228"/>
      <c r="E287"/>
      <c r="F287"/>
      <c r="G287"/>
      <c r="H287"/>
      <c r="I287"/>
      <c r="J287"/>
      <c r="K287"/>
      <c r="L287"/>
      <c r="M287"/>
      <c r="N287"/>
      <c r="O287"/>
      <c r="T287" s="224"/>
    </row>
    <row r="288" spans="1:20">
      <c r="A288" s="227" t="s">
        <v>400</v>
      </c>
      <c r="B288" s="226"/>
      <c r="C288" s="228"/>
      <c r="D288" s="228"/>
      <c r="E288"/>
      <c r="F288"/>
      <c r="G288"/>
      <c r="H288"/>
      <c r="I288"/>
      <c r="J288"/>
      <c r="K288"/>
      <c r="L288"/>
      <c r="M288"/>
      <c r="N288"/>
      <c r="O288"/>
      <c r="R288" s="241" t="str">
        <f>IF(R295=3,criteria!I85,IF(R295=2,criteria!G85,IF(R295=1,criteria!E85,criteria!C85)))</f>
        <v>Fully Compliant </v>
      </c>
      <c r="T288" s="224"/>
    </row>
    <row r="289" ht="13.5" spans="1:20">
      <c r="A289" s="227"/>
      <c r="B289" s="226"/>
      <c r="C289" s="228"/>
      <c r="D289" s="228"/>
      <c r="E289"/>
      <c r="F289"/>
      <c r="G289"/>
      <c r="H289"/>
      <c r="I289"/>
      <c r="J289"/>
      <c r="K289"/>
      <c r="L289"/>
      <c r="M289"/>
      <c r="N289"/>
      <c r="O289"/>
      <c r="T289" s="224"/>
    </row>
    <row r="290" ht="15" customHeight="1" spans="1:20">
      <c r="A290" s="227"/>
      <c r="B290" s="231" t="s">
        <v>213</v>
      </c>
      <c r="C290" s="228" t="s">
        <v>401</v>
      </c>
      <c r="D290" s="228"/>
      <c r="E290"/>
      <c r="F290"/>
      <c r="G290"/>
      <c r="H290"/>
      <c r="I290"/>
      <c r="J290"/>
      <c r="K290"/>
      <c r="L290"/>
      <c r="M290"/>
      <c r="N290"/>
      <c r="O290"/>
      <c r="R290" s="225">
        <f>IF(COUNTA(B290)=1,1,0)</f>
        <v>1</v>
      </c>
      <c r="T290" s="224"/>
    </row>
    <row r="291" ht="13.5" spans="1:20">
      <c r="A291" s="227"/>
      <c r="B291" s="226"/>
      <c r="C291" s="228"/>
      <c r="D291" s="228"/>
      <c r="E291"/>
      <c r="F291"/>
      <c r="G291"/>
      <c r="H291"/>
      <c r="I291"/>
      <c r="J291"/>
      <c r="K291"/>
      <c r="L291"/>
      <c r="M291"/>
      <c r="N291"/>
      <c r="O291"/>
      <c r="T291" s="224"/>
    </row>
    <row r="292" ht="15" customHeight="1" spans="1:20">
      <c r="A292" s="227"/>
      <c r="B292" s="231" t="s">
        <v>213</v>
      </c>
      <c r="C292" s="228" t="s">
        <v>402</v>
      </c>
      <c r="D292" s="228"/>
      <c r="E292"/>
      <c r="F292"/>
      <c r="G292"/>
      <c r="H292"/>
      <c r="I292"/>
      <c r="J292"/>
      <c r="K292"/>
      <c r="L292"/>
      <c r="M292"/>
      <c r="N292"/>
      <c r="O292"/>
      <c r="R292" s="225">
        <f>IF(COUNTA(B292)=1,1,0)</f>
        <v>1</v>
      </c>
      <c r="T292" s="224"/>
    </row>
    <row r="293" ht="13.5" spans="1:20">
      <c r="A293" s="227"/>
      <c r="B293" s="226"/>
      <c r="C293" s="228"/>
      <c r="D293" s="228"/>
      <c r="E293"/>
      <c r="F293"/>
      <c r="G293"/>
      <c r="H293"/>
      <c r="I293"/>
      <c r="J293"/>
      <c r="K293"/>
      <c r="L293"/>
      <c r="M293"/>
      <c r="N293"/>
      <c r="O293"/>
      <c r="T293" s="224"/>
    </row>
    <row r="294" ht="15" customHeight="1" spans="1:20">
      <c r="A294" s="227"/>
      <c r="B294" s="231" t="s">
        <v>213</v>
      </c>
      <c r="C294" s="228" t="s">
        <v>403</v>
      </c>
      <c r="D294" s="228"/>
      <c r="E294"/>
      <c r="F294"/>
      <c r="G294"/>
      <c r="H294"/>
      <c r="I294"/>
      <c r="J294"/>
      <c r="K294"/>
      <c r="L294"/>
      <c r="M294"/>
      <c r="N294"/>
      <c r="O294"/>
      <c r="R294" s="225">
        <f>IF(COUNTA(B294)=1,1,0)</f>
        <v>1</v>
      </c>
      <c r="T294" s="224"/>
    </row>
    <row r="295" spans="1:20">
      <c r="A295" s="227"/>
      <c r="B295" s="226"/>
      <c r="C295" s="228" t="s">
        <v>404</v>
      </c>
      <c r="D295" s="228"/>
      <c r="E295"/>
      <c r="F295"/>
      <c r="G295"/>
      <c r="H295"/>
      <c r="I295"/>
      <c r="J295"/>
      <c r="K295"/>
      <c r="L295"/>
      <c r="M295"/>
      <c r="N295"/>
      <c r="O295"/>
      <c r="R295" s="225">
        <f>SUM(R290:R294)</f>
        <v>3</v>
      </c>
      <c r="T295" s="224"/>
    </row>
    <row r="296" spans="1:20">
      <c r="A296" s="227"/>
      <c r="B296" s="226"/>
      <c r="C296" s="228"/>
      <c r="D296" s="228"/>
      <c r="E296"/>
      <c r="F296"/>
      <c r="G296"/>
      <c r="H296"/>
      <c r="I296"/>
      <c r="J296"/>
      <c r="K296"/>
      <c r="L296"/>
      <c r="M296"/>
      <c r="N296"/>
      <c r="O296"/>
      <c r="T296" s="224"/>
    </row>
    <row r="297" spans="1:20">
      <c r="A297" s="227" t="s">
        <v>405</v>
      </c>
      <c r="B297" s="226"/>
      <c r="C297" s="228"/>
      <c r="D297" s="228"/>
      <c r="E297"/>
      <c r="F297"/>
      <c r="G297"/>
      <c r="H297"/>
      <c r="I297"/>
      <c r="J297"/>
      <c r="K297"/>
      <c r="L297"/>
      <c r="M297"/>
      <c r="N297"/>
      <c r="O297"/>
      <c r="T297" s="224"/>
    </row>
    <row r="298" spans="1:20">
      <c r="A298" s="227" t="s">
        <v>406</v>
      </c>
      <c r="B298" s="226"/>
      <c r="C298" s="228"/>
      <c r="D298" s="228"/>
      <c r="E298"/>
      <c r="F298"/>
      <c r="G298"/>
      <c r="H298"/>
      <c r="I298"/>
      <c r="J298"/>
      <c r="K298"/>
      <c r="L298"/>
      <c r="M298"/>
      <c r="N298"/>
      <c r="O298"/>
      <c r="R298" s="241" t="str">
        <f>IF(R305=3,criteria!I88,IF(AND(R305=2,R300=1),criteria!G88,IF(AND(R305=1,R300=1),criteria!E88,criteria!C88)))</f>
        <v>Fully Compliant </v>
      </c>
      <c r="T298" s="224"/>
    </row>
    <row r="299" ht="15" customHeight="1" spans="1:20">
      <c r="A299" s="227"/>
      <c r="B299" s="226"/>
      <c r="C299" s="228"/>
      <c r="D299" s="228"/>
      <c r="E299"/>
      <c r="F299"/>
      <c r="G299"/>
      <c r="H299"/>
      <c r="I299"/>
      <c r="J299"/>
      <c r="K299"/>
      <c r="L299"/>
      <c r="M299"/>
      <c r="N299"/>
      <c r="O299"/>
      <c r="T299" s="224"/>
    </row>
    <row r="300" ht="15" customHeight="1" spans="1:20">
      <c r="A300" s="227"/>
      <c r="B300" s="231" t="s">
        <v>213</v>
      </c>
      <c r="C300" s="228" t="s">
        <v>407</v>
      </c>
      <c r="D300" s="228"/>
      <c r="E300"/>
      <c r="F300"/>
      <c r="G300"/>
      <c r="H300"/>
      <c r="I300"/>
      <c r="J300"/>
      <c r="K300"/>
      <c r="L300"/>
      <c r="M300"/>
      <c r="N300"/>
      <c r="O300"/>
      <c r="R300" s="225">
        <f>IF(COUNTA(B300)=1,1,0)</f>
        <v>1</v>
      </c>
      <c r="T300" s="224"/>
    </row>
    <row r="301" ht="15" customHeight="1" spans="1:20">
      <c r="A301" s="227"/>
      <c r="B301" s="226"/>
      <c r="C301" s="228"/>
      <c r="D301" s="228"/>
      <c r="E301"/>
      <c r="F301"/>
      <c r="G301"/>
      <c r="H301"/>
      <c r="I301"/>
      <c r="J301"/>
      <c r="K301"/>
      <c r="L301"/>
      <c r="M301"/>
      <c r="N301"/>
      <c r="O301"/>
      <c r="T301" s="224"/>
    </row>
    <row r="302" ht="15" customHeight="1" spans="1:20">
      <c r="A302" s="227"/>
      <c r="B302" s="231" t="s">
        <v>213</v>
      </c>
      <c r="C302" s="228" t="s">
        <v>408</v>
      </c>
      <c r="D302" s="228"/>
      <c r="E302"/>
      <c r="F302"/>
      <c r="G302"/>
      <c r="H302"/>
      <c r="I302"/>
      <c r="J302"/>
      <c r="K302"/>
      <c r="L302"/>
      <c r="M302"/>
      <c r="N302"/>
      <c r="O302"/>
      <c r="R302" s="225">
        <f>IF(COUNTA(B302)=1,1,0)</f>
        <v>1</v>
      </c>
      <c r="T302" s="224"/>
    </row>
    <row r="303" ht="15" customHeight="1" spans="1:20">
      <c r="A303" s="227"/>
      <c r="B303" s="226"/>
      <c r="C303" s="228"/>
      <c r="D303" s="228"/>
      <c r="E303"/>
      <c r="F303"/>
      <c r="G303"/>
      <c r="H303"/>
      <c r="I303"/>
      <c r="J303"/>
      <c r="K303"/>
      <c r="L303"/>
      <c r="M303"/>
      <c r="N303"/>
      <c r="O303"/>
      <c r="T303" s="224"/>
    </row>
    <row r="304" ht="15" customHeight="1" spans="1:20">
      <c r="A304" s="227"/>
      <c r="B304" s="231" t="s">
        <v>213</v>
      </c>
      <c r="C304" s="228" t="s">
        <v>409</v>
      </c>
      <c r="D304" s="228"/>
      <c r="E304"/>
      <c r="F304"/>
      <c r="G304"/>
      <c r="H304"/>
      <c r="I304"/>
      <c r="J304"/>
      <c r="K304"/>
      <c r="L304"/>
      <c r="M304"/>
      <c r="N304"/>
      <c r="O304"/>
      <c r="R304" s="225">
        <f>IF(COUNTA(B304)=1,1,0)</f>
        <v>1</v>
      </c>
      <c r="T304" s="224"/>
    </row>
    <row r="305" ht="15" customHeight="1" spans="1:20">
      <c r="A305" s="227"/>
      <c r="B305" s="226"/>
      <c r="C305" s="228"/>
      <c r="D305" s="228"/>
      <c r="E305"/>
      <c r="F305"/>
      <c r="G305"/>
      <c r="H305"/>
      <c r="I305"/>
      <c r="J305"/>
      <c r="K305"/>
      <c r="L305"/>
      <c r="M305"/>
      <c r="N305"/>
      <c r="O305"/>
      <c r="R305" s="225">
        <f>SUM(R300:R304)</f>
        <v>3</v>
      </c>
      <c r="T305" s="224"/>
    </row>
    <row r="306" ht="15" customHeight="1" spans="1:15">
      <c r="A306" s="227"/>
      <c r="C306" s="228"/>
      <c r="D306" s="228"/>
      <c r="E306"/>
      <c r="F306"/>
      <c r="G306"/>
      <c r="H306"/>
      <c r="I306"/>
      <c r="J306"/>
      <c r="K306"/>
      <c r="L306"/>
      <c r="M306"/>
      <c r="N306"/>
      <c r="O306"/>
    </row>
    <row r="307" spans="1:15">
      <c r="A307" s="227"/>
      <c r="C307" s="228"/>
      <c r="D307" s="228"/>
      <c r="E307"/>
      <c r="F307"/>
      <c r="G307"/>
      <c r="H307"/>
      <c r="I307"/>
      <c r="J307"/>
      <c r="K307"/>
      <c r="L307"/>
      <c r="M307"/>
      <c r="N307"/>
      <c r="O307"/>
    </row>
    <row r="308" spans="1:15">
      <c r="A308" s="227"/>
      <c r="C308" s="228"/>
      <c r="D308" s="228"/>
      <c r="E308"/>
      <c r="F308"/>
      <c r="G308"/>
      <c r="H308"/>
      <c r="I308"/>
      <c r="J308"/>
      <c r="K308"/>
      <c r="L308"/>
      <c r="M308"/>
      <c r="N308"/>
      <c r="O308"/>
    </row>
    <row r="309" spans="1:15">
      <c r="A309" s="227"/>
      <c r="C309" s="228"/>
      <c r="D309" s="228"/>
      <c r="E309"/>
      <c r="F309"/>
      <c r="G309"/>
      <c r="H309"/>
      <c r="I309"/>
      <c r="J309"/>
      <c r="K309"/>
      <c r="L309"/>
      <c r="M309"/>
      <c r="N309"/>
      <c r="O309"/>
    </row>
    <row r="310" spans="1:15">
      <c r="A310" s="227"/>
      <c r="C310" s="228"/>
      <c r="D310" s="228"/>
      <c r="E310"/>
      <c r="F310"/>
      <c r="G310"/>
      <c r="H310"/>
      <c r="I310"/>
      <c r="J310"/>
      <c r="K310"/>
      <c r="L310"/>
      <c r="M310"/>
      <c r="N310"/>
      <c r="O310"/>
    </row>
    <row r="311" spans="1:15">
      <c r="A311" s="227"/>
      <c r="C311" s="228"/>
      <c r="D311" s="228"/>
      <c r="E311"/>
      <c r="F311"/>
      <c r="G311"/>
      <c r="H311"/>
      <c r="I311"/>
      <c r="J311"/>
      <c r="K311"/>
      <c r="L311"/>
      <c r="M311"/>
      <c r="N311"/>
      <c r="O311"/>
    </row>
    <row r="312" spans="2:2">
      <c r="B312" s="226"/>
    </row>
    <row r="313" spans="1:15">
      <c r="A313" s="227"/>
      <c r="C313" s="228"/>
      <c r="D313" s="228"/>
      <c r="E313"/>
      <c r="F313"/>
      <c r="G313"/>
      <c r="H313"/>
      <c r="I313"/>
      <c r="J313"/>
      <c r="K313"/>
      <c r="L313"/>
      <c r="M313"/>
      <c r="N313"/>
      <c r="O313"/>
    </row>
    <row r="314" spans="1:15">
      <c r="A314" s="227"/>
      <c r="C314" s="228"/>
      <c r="D314" s="228"/>
      <c r="E314"/>
      <c r="F314"/>
      <c r="G314"/>
      <c r="H314"/>
      <c r="I314"/>
      <c r="J314"/>
      <c r="K314"/>
      <c r="L314"/>
      <c r="M314"/>
      <c r="N314"/>
      <c r="O314"/>
    </row>
    <row r="315" spans="1:15">
      <c r="A315" s="227"/>
      <c r="C315" s="228"/>
      <c r="D315" s="228"/>
      <c r="E315"/>
      <c r="F315"/>
      <c r="G315"/>
      <c r="H315"/>
      <c r="I315"/>
      <c r="J315"/>
      <c r="K315"/>
      <c r="L315"/>
      <c r="M315"/>
      <c r="N315"/>
      <c r="O315"/>
    </row>
    <row r="316" spans="1:15">
      <c r="A316" s="227"/>
      <c r="C316" s="228"/>
      <c r="D316" s="228"/>
      <c r="E316"/>
      <c r="F316"/>
      <c r="G316"/>
      <c r="H316"/>
      <c r="I316"/>
      <c r="J316"/>
      <c r="K316"/>
      <c r="L316"/>
      <c r="M316"/>
      <c r="N316"/>
      <c r="O316"/>
    </row>
    <row r="317" spans="1:15">
      <c r="A317" s="227"/>
      <c r="C317" s="228"/>
      <c r="D317" s="228"/>
      <c r="E317"/>
      <c r="F317"/>
      <c r="G317"/>
      <c r="H317"/>
      <c r="I317"/>
      <c r="J317"/>
      <c r="K317"/>
      <c r="L317"/>
      <c r="M317"/>
      <c r="N317"/>
      <c r="O317"/>
    </row>
    <row r="318" spans="1:15">
      <c r="A318" s="227"/>
      <c r="C318" s="228"/>
      <c r="D318" s="228"/>
      <c r="E318"/>
      <c r="F318"/>
      <c r="G318"/>
      <c r="H318"/>
      <c r="I318"/>
      <c r="J318"/>
      <c r="K318"/>
      <c r="L318"/>
      <c r="M318"/>
      <c r="N318"/>
      <c r="O318"/>
    </row>
    <row r="319" spans="1:15">
      <c r="A319" s="227"/>
      <c r="C319" s="228"/>
      <c r="D319" s="228"/>
      <c r="E319"/>
      <c r="F319"/>
      <c r="G319"/>
      <c r="H319"/>
      <c r="I319"/>
      <c r="J319"/>
      <c r="K319"/>
      <c r="L319"/>
      <c r="M319"/>
      <c r="N319"/>
      <c r="O319"/>
    </row>
    <row r="320" spans="1:15">
      <c r="A320" s="227"/>
      <c r="C320" s="228"/>
      <c r="D320" s="228"/>
      <c r="E320"/>
      <c r="F320"/>
      <c r="G320"/>
      <c r="H320"/>
      <c r="I320"/>
      <c r="J320"/>
      <c r="K320"/>
      <c r="L320"/>
      <c r="M320"/>
      <c r="N320"/>
      <c r="O320"/>
    </row>
    <row r="321" spans="1:15">
      <c r="A321" s="227"/>
      <c r="C321" s="228"/>
      <c r="D321" s="228"/>
      <c r="E321"/>
      <c r="F321"/>
      <c r="G321"/>
      <c r="H321"/>
      <c r="I321"/>
      <c r="J321"/>
      <c r="K321"/>
      <c r="L321"/>
      <c r="M321"/>
      <c r="N321"/>
      <c r="O321"/>
    </row>
    <row r="322" spans="1:15">
      <c r="A322" s="227"/>
      <c r="C322" s="228"/>
      <c r="D322" s="228"/>
      <c r="E322"/>
      <c r="F322"/>
      <c r="G322"/>
      <c r="H322"/>
      <c r="I322"/>
      <c r="J322"/>
      <c r="K322"/>
      <c r="L322"/>
      <c r="M322"/>
      <c r="N322"/>
      <c r="O322"/>
    </row>
    <row r="323" spans="1:15">
      <c r="A323" s="227"/>
      <c r="C323" s="228"/>
      <c r="D323" s="228"/>
      <c r="E323"/>
      <c r="F323"/>
      <c r="G323"/>
      <c r="H323"/>
      <c r="I323"/>
      <c r="J323"/>
      <c r="K323"/>
      <c r="L323"/>
      <c r="M323"/>
      <c r="N323"/>
      <c r="O323"/>
    </row>
    <row r="324" spans="1:15">
      <c r="A324" s="227"/>
      <c r="C324" s="228"/>
      <c r="D324" s="228"/>
      <c r="E324"/>
      <c r="F324"/>
      <c r="G324"/>
      <c r="H324"/>
      <c r="I324"/>
      <c r="J324"/>
      <c r="K324"/>
      <c r="L324"/>
      <c r="M324"/>
      <c r="N324"/>
      <c r="O324"/>
    </row>
    <row r="325" spans="1:15">
      <c r="A325" s="227"/>
      <c r="C325" s="228"/>
      <c r="D325" s="228"/>
      <c r="E325"/>
      <c r="F325"/>
      <c r="G325"/>
      <c r="H325"/>
      <c r="I325"/>
      <c r="J325"/>
      <c r="K325"/>
      <c r="L325"/>
      <c r="M325"/>
      <c r="N325"/>
      <c r="O325"/>
    </row>
    <row r="326" spans="1:15">
      <c r="A326" s="227"/>
      <c r="C326" s="228"/>
      <c r="D326" s="228"/>
      <c r="E326"/>
      <c r="F326"/>
      <c r="G326"/>
      <c r="H326"/>
      <c r="I326"/>
      <c r="J326"/>
      <c r="K326"/>
      <c r="L326"/>
      <c r="M326"/>
      <c r="N326"/>
      <c r="O326"/>
    </row>
    <row r="327" spans="1:15">
      <c r="A327" s="227"/>
      <c r="C327" s="228"/>
      <c r="D327" s="228"/>
      <c r="E327"/>
      <c r="F327"/>
      <c r="G327"/>
      <c r="H327"/>
      <c r="I327"/>
      <c r="J327"/>
      <c r="K327"/>
      <c r="L327"/>
      <c r="M327"/>
      <c r="N327"/>
      <c r="O327"/>
    </row>
    <row r="328" spans="1:15">
      <c r="A328" s="227"/>
      <c r="C328" s="228"/>
      <c r="D328" s="228"/>
      <c r="E328"/>
      <c r="F328"/>
      <c r="G328"/>
      <c r="H328"/>
      <c r="I328"/>
      <c r="J328"/>
      <c r="K328"/>
      <c r="L328"/>
      <c r="M328"/>
      <c r="N328"/>
      <c r="O328"/>
    </row>
    <row r="329" spans="1:15">
      <c r="A329" s="227"/>
      <c r="C329" s="228"/>
      <c r="D329" s="228"/>
      <c r="E329"/>
      <c r="F329"/>
      <c r="G329"/>
      <c r="H329"/>
      <c r="I329"/>
      <c r="J329"/>
      <c r="K329"/>
      <c r="L329"/>
      <c r="M329"/>
      <c r="N329"/>
      <c r="O329"/>
    </row>
    <row r="330" spans="1:15">
      <c r="A330" s="227"/>
      <c r="C330" s="228"/>
      <c r="D330" s="228"/>
      <c r="E330"/>
      <c r="F330"/>
      <c r="G330"/>
      <c r="H330"/>
      <c r="I330"/>
      <c r="J330"/>
      <c r="K330"/>
      <c r="L330"/>
      <c r="M330"/>
      <c r="N330"/>
      <c r="O330"/>
    </row>
    <row r="331" spans="1:15">
      <c r="A331" s="227"/>
      <c r="C331" s="228"/>
      <c r="D331" s="228"/>
      <c r="E331"/>
      <c r="F331"/>
      <c r="G331"/>
      <c r="H331"/>
      <c r="I331"/>
      <c r="J331"/>
      <c r="K331"/>
      <c r="L331"/>
      <c r="M331"/>
      <c r="N331"/>
      <c r="O331"/>
    </row>
    <row r="332" spans="1:15">
      <c r="A332" s="227"/>
      <c r="C332" s="228"/>
      <c r="D332" s="228"/>
      <c r="E332"/>
      <c r="F332"/>
      <c r="G332"/>
      <c r="H332"/>
      <c r="I332"/>
      <c r="J332"/>
      <c r="K332"/>
      <c r="L332"/>
      <c r="M332"/>
      <c r="N332"/>
      <c r="O332"/>
    </row>
    <row r="333" spans="1:15">
      <c r="A333" s="227"/>
      <c r="C333" s="228"/>
      <c r="D333" s="228"/>
      <c r="E333"/>
      <c r="F333"/>
      <c r="G333"/>
      <c r="H333"/>
      <c r="I333"/>
      <c r="J333"/>
      <c r="K333"/>
      <c r="L333"/>
      <c r="M333"/>
      <c r="N333"/>
      <c r="O333"/>
    </row>
    <row r="334" spans="1:15">
      <c r="A334" s="227"/>
      <c r="C334" s="228"/>
      <c r="D334" s="228"/>
      <c r="E334"/>
      <c r="F334"/>
      <c r="G334"/>
      <c r="H334"/>
      <c r="I334"/>
      <c r="J334"/>
      <c r="K334"/>
      <c r="L334"/>
      <c r="M334"/>
      <c r="N334"/>
      <c r="O334"/>
    </row>
    <row r="335" spans="1:15">
      <c r="A335" s="227"/>
      <c r="C335" s="228"/>
      <c r="D335" s="228"/>
      <c r="E335"/>
      <c r="F335"/>
      <c r="G335"/>
      <c r="H335"/>
      <c r="I335"/>
      <c r="J335"/>
      <c r="K335"/>
      <c r="L335"/>
      <c r="M335"/>
      <c r="N335"/>
      <c r="O335"/>
    </row>
    <row r="336" spans="1:15">
      <c r="A336" s="227"/>
      <c r="C336" s="228"/>
      <c r="D336" s="228"/>
      <c r="E336"/>
      <c r="F336"/>
      <c r="G336"/>
      <c r="H336"/>
      <c r="I336"/>
      <c r="J336"/>
      <c r="K336"/>
      <c r="L336"/>
      <c r="M336"/>
      <c r="N336"/>
      <c r="O336"/>
    </row>
    <row r="337" spans="1:15">
      <c r="A337" s="227"/>
      <c r="C337" s="228"/>
      <c r="D337" s="228"/>
      <c r="E337"/>
      <c r="F337"/>
      <c r="G337"/>
      <c r="H337"/>
      <c r="I337"/>
      <c r="J337"/>
      <c r="K337"/>
      <c r="L337"/>
      <c r="M337"/>
      <c r="N337"/>
      <c r="O337"/>
    </row>
    <row r="338" spans="1:15">
      <c r="A338" s="227"/>
      <c r="C338" s="228"/>
      <c r="D338" s="228"/>
      <c r="E338"/>
      <c r="F338"/>
      <c r="G338"/>
      <c r="H338"/>
      <c r="I338"/>
      <c r="J338"/>
      <c r="K338"/>
      <c r="L338"/>
      <c r="M338"/>
      <c r="N338"/>
      <c r="O338"/>
    </row>
    <row r="339" spans="1:15">
      <c r="A339" s="227"/>
      <c r="C339" s="228"/>
      <c r="D339" s="228"/>
      <c r="E339"/>
      <c r="F339"/>
      <c r="G339"/>
      <c r="H339"/>
      <c r="I339"/>
      <c r="J339"/>
      <c r="K339"/>
      <c r="L339"/>
      <c r="M339"/>
      <c r="N339"/>
      <c r="O339"/>
    </row>
    <row r="340" spans="1:15">
      <c r="A340" s="227"/>
      <c r="C340" s="228"/>
      <c r="D340" s="228"/>
      <c r="E340"/>
      <c r="F340"/>
      <c r="G340"/>
      <c r="H340"/>
      <c r="I340"/>
      <c r="J340"/>
      <c r="K340"/>
      <c r="L340"/>
      <c r="M340"/>
      <c r="N340"/>
      <c r="O340"/>
    </row>
    <row r="341" spans="1:15">
      <c r="A341" s="227"/>
      <c r="C341" s="228"/>
      <c r="D341" s="228"/>
      <c r="E341"/>
      <c r="F341"/>
      <c r="G341"/>
      <c r="H341"/>
      <c r="I341"/>
      <c r="J341"/>
      <c r="K341"/>
      <c r="L341"/>
      <c r="M341"/>
      <c r="N341"/>
      <c r="O341"/>
    </row>
    <row r="342" spans="1:15">
      <c r="A342" s="227"/>
      <c r="C342" s="228"/>
      <c r="D342" s="228"/>
      <c r="E342"/>
      <c r="F342"/>
      <c r="G342"/>
      <c r="H342"/>
      <c r="I342"/>
      <c r="J342"/>
      <c r="K342"/>
      <c r="L342"/>
      <c r="M342"/>
      <c r="N342"/>
      <c r="O342"/>
    </row>
    <row r="343" spans="1:15">
      <c r="A343" s="227"/>
      <c r="C343" s="228"/>
      <c r="D343" s="228"/>
      <c r="E343"/>
      <c r="F343"/>
      <c r="G343"/>
      <c r="H343"/>
      <c r="I343"/>
      <c r="J343"/>
      <c r="K343"/>
      <c r="L343"/>
      <c r="M343"/>
      <c r="N343"/>
      <c r="O343"/>
    </row>
    <row r="344" spans="1:15">
      <c r="A344" s="227"/>
      <c r="C344" s="228"/>
      <c r="D344" s="228"/>
      <c r="E344"/>
      <c r="F344"/>
      <c r="G344"/>
      <c r="H344"/>
      <c r="I344"/>
      <c r="J344"/>
      <c r="K344"/>
      <c r="L344"/>
      <c r="M344"/>
      <c r="N344"/>
      <c r="O344"/>
    </row>
    <row r="345" spans="1:15">
      <c r="A345" s="227"/>
      <c r="C345" s="228"/>
      <c r="D345" s="228"/>
      <c r="E345"/>
      <c r="F345"/>
      <c r="G345"/>
      <c r="H345"/>
      <c r="I345"/>
      <c r="J345"/>
      <c r="K345"/>
      <c r="L345"/>
      <c r="M345"/>
      <c r="N345"/>
      <c r="O345"/>
    </row>
    <row r="346" spans="1:15">
      <c r="A346" s="227"/>
      <c r="C346" s="228"/>
      <c r="D346" s="228"/>
      <c r="E346"/>
      <c r="F346"/>
      <c r="G346"/>
      <c r="H346"/>
      <c r="I346"/>
      <c r="J346"/>
      <c r="K346"/>
      <c r="L346"/>
      <c r="M346"/>
      <c r="N346"/>
      <c r="O346"/>
    </row>
    <row r="347" spans="1:15">
      <c r="A347" s="227"/>
      <c r="C347" s="228"/>
      <c r="D347" s="228"/>
      <c r="E347"/>
      <c r="F347"/>
      <c r="G347"/>
      <c r="H347"/>
      <c r="I347"/>
      <c r="J347"/>
      <c r="K347"/>
      <c r="L347"/>
      <c r="M347"/>
      <c r="N347"/>
      <c r="O347"/>
    </row>
    <row r="348" spans="1:15">
      <c r="A348" s="227"/>
      <c r="C348" s="228"/>
      <c r="D348" s="228"/>
      <c r="E348"/>
      <c r="F348"/>
      <c r="G348"/>
      <c r="H348"/>
      <c r="I348"/>
      <c r="J348"/>
      <c r="K348"/>
      <c r="L348"/>
      <c r="M348"/>
      <c r="N348"/>
      <c r="O348"/>
    </row>
    <row r="349" spans="1:15">
      <c r="A349" s="227"/>
      <c r="C349" s="228"/>
      <c r="D349" s="228"/>
      <c r="E349"/>
      <c r="F349"/>
      <c r="G349"/>
      <c r="H349"/>
      <c r="I349"/>
      <c r="J349"/>
      <c r="K349"/>
      <c r="L349"/>
      <c r="M349"/>
      <c r="N349"/>
      <c r="O349"/>
    </row>
    <row r="350" spans="1:15">
      <c r="A350" s="227"/>
      <c r="C350" s="228"/>
      <c r="D350" s="228"/>
      <c r="E350"/>
      <c r="F350"/>
      <c r="G350"/>
      <c r="H350"/>
      <c r="I350"/>
      <c r="J350"/>
      <c r="K350"/>
      <c r="L350"/>
      <c r="M350"/>
      <c r="N350"/>
      <c r="O350"/>
    </row>
    <row r="351" spans="1:15">
      <c r="A351" s="227"/>
      <c r="C351" s="228"/>
      <c r="D351" s="228"/>
      <c r="E351"/>
      <c r="F351"/>
      <c r="G351"/>
      <c r="H351"/>
      <c r="I351"/>
      <c r="J351"/>
      <c r="K351"/>
      <c r="L351"/>
      <c r="M351"/>
      <c r="N351"/>
      <c r="O351"/>
    </row>
    <row r="352" spans="1:15">
      <c r="A352" s="227"/>
      <c r="C352" s="228"/>
      <c r="D352" s="228"/>
      <c r="E352"/>
      <c r="F352"/>
      <c r="G352"/>
      <c r="H352"/>
      <c r="I352"/>
      <c r="J352"/>
      <c r="K352"/>
      <c r="L352"/>
      <c r="M352"/>
      <c r="N352"/>
      <c r="O352"/>
    </row>
    <row r="353" spans="1:15">
      <c r="A353" s="227"/>
      <c r="C353" s="228"/>
      <c r="D353" s="228"/>
      <c r="E353"/>
      <c r="F353"/>
      <c r="G353"/>
      <c r="H353"/>
      <c r="I353"/>
      <c r="J353"/>
      <c r="K353"/>
      <c r="L353"/>
      <c r="M353"/>
      <c r="N353"/>
      <c r="O353"/>
    </row>
    <row r="354" spans="1:15">
      <c r="A354" s="227"/>
      <c r="C354" s="228"/>
      <c r="D354" s="228"/>
      <c r="E354"/>
      <c r="F354"/>
      <c r="G354"/>
      <c r="H354"/>
      <c r="I354"/>
      <c r="J354"/>
      <c r="K354"/>
      <c r="L354"/>
      <c r="M354"/>
      <c r="N354"/>
      <c r="O354"/>
    </row>
    <row r="355" spans="1:15">
      <c r="A355" s="227"/>
      <c r="C355" s="228"/>
      <c r="D355" s="228"/>
      <c r="E355"/>
      <c r="F355"/>
      <c r="G355"/>
      <c r="H355"/>
      <c r="I355"/>
      <c r="J355"/>
      <c r="K355"/>
      <c r="L355"/>
      <c r="M355"/>
      <c r="N355"/>
      <c r="O355"/>
    </row>
    <row r="356" spans="1:15">
      <c r="A356" s="227"/>
      <c r="C356" s="228"/>
      <c r="D356" s="228"/>
      <c r="E356"/>
      <c r="F356"/>
      <c r="G356"/>
      <c r="H356"/>
      <c r="I356"/>
      <c r="J356"/>
      <c r="K356"/>
      <c r="L356"/>
      <c r="M356"/>
      <c r="N356"/>
      <c r="O356"/>
    </row>
    <row r="357" spans="1:15">
      <c r="A357" s="227"/>
      <c r="C357" s="228"/>
      <c r="D357" s="228"/>
      <c r="E357"/>
      <c r="F357"/>
      <c r="G357"/>
      <c r="H357"/>
      <c r="I357"/>
      <c r="J357"/>
      <c r="K357"/>
      <c r="L357"/>
      <c r="M357"/>
      <c r="N357"/>
      <c r="O357"/>
    </row>
    <row r="358" spans="1:15">
      <c r="A358" s="227"/>
      <c r="C358" s="228"/>
      <c r="D358" s="228"/>
      <c r="E358"/>
      <c r="F358"/>
      <c r="G358"/>
      <c r="H358"/>
      <c r="I358"/>
      <c r="J358"/>
      <c r="K358"/>
      <c r="L358"/>
      <c r="M358"/>
      <c r="N358"/>
      <c r="O358"/>
    </row>
    <row r="359" spans="1:15">
      <c r="A359" s="227"/>
      <c r="C359" s="228"/>
      <c r="D359" s="228"/>
      <c r="E359"/>
      <c r="F359"/>
      <c r="G359"/>
      <c r="H359"/>
      <c r="I359"/>
      <c r="J359"/>
      <c r="K359"/>
      <c r="L359"/>
      <c r="M359"/>
      <c r="N359"/>
      <c r="O359"/>
    </row>
    <row r="360" spans="1:15">
      <c r="A360" s="227"/>
      <c r="C360" s="228"/>
      <c r="D360" s="228"/>
      <c r="E360"/>
      <c r="F360"/>
      <c r="G360"/>
      <c r="H360"/>
      <c r="I360"/>
      <c r="J360"/>
      <c r="K360"/>
      <c r="L360"/>
      <c r="M360"/>
      <c r="N360"/>
      <c r="O360"/>
    </row>
    <row r="361" spans="1:15">
      <c r="A361" s="227"/>
      <c r="C361" s="228"/>
      <c r="D361" s="228"/>
      <c r="E361"/>
      <c r="F361"/>
      <c r="G361"/>
      <c r="H361"/>
      <c r="I361"/>
      <c r="J361"/>
      <c r="K361"/>
      <c r="L361"/>
      <c r="M361"/>
      <c r="N361"/>
      <c r="O361"/>
    </row>
    <row r="362" spans="1:15">
      <c r="A362" s="227"/>
      <c r="C362" s="228"/>
      <c r="D362" s="228"/>
      <c r="E362"/>
      <c r="F362"/>
      <c r="G362"/>
      <c r="H362"/>
      <c r="I362"/>
      <c r="J362"/>
      <c r="K362"/>
      <c r="L362"/>
      <c r="M362"/>
      <c r="N362"/>
      <c r="O362"/>
    </row>
    <row r="363" spans="1:15">
      <c r="A363" s="227"/>
      <c r="C363" s="228"/>
      <c r="D363" s="228"/>
      <c r="E363"/>
      <c r="F363"/>
      <c r="G363"/>
      <c r="H363"/>
      <c r="I363"/>
      <c r="J363"/>
      <c r="K363"/>
      <c r="L363"/>
      <c r="M363"/>
      <c r="N363"/>
      <c r="O363"/>
    </row>
    <row r="364" spans="1:15">
      <c r="A364" s="227"/>
      <c r="C364" s="228"/>
      <c r="D364" s="228"/>
      <c r="E364"/>
      <c r="F364"/>
      <c r="G364"/>
      <c r="H364"/>
      <c r="I364"/>
      <c r="J364"/>
      <c r="K364"/>
      <c r="L364"/>
      <c r="M364"/>
      <c r="N364"/>
      <c r="O364"/>
    </row>
    <row r="365" spans="1:15">
      <c r="A365" s="227"/>
      <c r="C365" s="228"/>
      <c r="D365" s="228"/>
      <c r="E365"/>
      <c r="F365"/>
      <c r="G365"/>
      <c r="H365"/>
      <c r="I365"/>
      <c r="J365"/>
      <c r="K365"/>
      <c r="L365"/>
      <c r="M365"/>
      <c r="N365"/>
      <c r="O365"/>
    </row>
    <row r="366" spans="1:15">
      <c r="A366" s="227"/>
      <c r="C366" s="228"/>
      <c r="D366" s="228"/>
      <c r="E366"/>
      <c r="F366"/>
      <c r="G366"/>
      <c r="H366"/>
      <c r="I366"/>
      <c r="J366"/>
      <c r="K366"/>
      <c r="L366"/>
      <c r="M366"/>
      <c r="N366"/>
      <c r="O366"/>
    </row>
    <row r="367" spans="1:15">
      <c r="A367" s="227"/>
      <c r="C367" s="228"/>
      <c r="D367" s="228"/>
      <c r="E367"/>
      <c r="F367"/>
      <c r="G367"/>
      <c r="H367"/>
      <c r="I367"/>
      <c r="J367"/>
      <c r="K367"/>
      <c r="L367"/>
      <c r="M367"/>
      <c r="N367"/>
      <c r="O367"/>
    </row>
    <row r="368" spans="1:15">
      <c r="A368" s="227"/>
      <c r="C368" s="228"/>
      <c r="D368" s="228"/>
      <c r="E368"/>
      <c r="F368"/>
      <c r="G368"/>
      <c r="H368"/>
      <c r="I368"/>
      <c r="J368"/>
      <c r="K368"/>
      <c r="L368"/>
      <c r="M368"/>
      <c r="N368"/>
      <c r="O368"/>
    </row>
    <row r="369" spans="1:15">
      <c r="A369" s="227"/>
      <c r="C369" s="228"/>
      <c r="D369" s="228"/>
      <c r="E369"/>
      <c r="F369"/>
      <c r="G369"/>
      <c r="H369"/>
      <c r="I369"/>
      <c r="J369"/>
      <c r="K369"/>
      <c r="L369"/>
      <c r="M369"/>
      <c r="N369"/>
      <c r="O369"/>
    </row>
    <row r="370" spans="1:15">
      <c r="A370" s="227"/>
      <c r="C370" s="228"/>
      <c r="D370" s="228"/>
      <c r="E370"/>
      <c r="F370"/>
      <c r="G370"/>
      <c r="H370"/>
      <c r="I370"/>
      <c r="J370"/>
      <c r="K370"/>
      <c r="L370"/>
      <c r="M370"/>
      <c r="N370"/>
      <c r="O370"/>
    </row>
    <row r="371" spans="1:15">
      <c r="A371" s="227"/>
      <c r="C371" s="228"/>
      <c r="D371" s="228"/>
      <c r="E371"/>
      <c r="F371"/>
      <c r="G371"/>
      <c r="H371"/>
      <c r="I371"/>
      <c r="J371"/>
      <c r="K371"/>
      <c r="L371"/>
      <c r="M371"/>
      <c r="N371"/>
      <c r="O371"/>
    </row>
    <row r="372" spans="1:15">
      <c r="A372" s="227"/>
      <c r="C372" s="228"/>
      <c r="D372" s="228"/>
      <c r="E372"/>
      <c r="F372"/>
      <c r="G372"/>
      <c r="H372"/>
      <c r="I372"/>
      <c r="J372"/>
      <c r="K372"/>
      <c r="L372"/>
      <c r="M372"/>
      <c r="N372"/>
      <c r="O372"/>
    </row>
    <row r="373" spans="1:15">
      <c r="A373" s="227"/>
      <c r="C373" s="228"/>
      <c r="D373" s="228"/>
      <c r="E373"/>
      <c r="F373"/>
      <c r="G373"/>
      <c r="H373"/>
      <c r="I373"/>
      <c r="J373"/>
      <c r="K373"/>
      <c r="L373"/>
      <c r="M373"/>
      <c r="N373"/>
      <c r="O373"/>
    </row>
    <row r="374" spans="1:15">
      <c r="A374" s="227"/>
      <c r="C374" s="228"/>
      <c r="D374" s="228"/>
      <c r="E374"/>
      <c r="F374"/>
      <c r="G374"/>
      <c r="H374"/>
      <c r="I374"/>
      <c r="J374"/>
      <c r="K374"/>
      <c r="L374"/>
      <c r="M374"/>
      <c r="N374"/>
      <c r="O374"/>
    </row>
    <row r="375" spans="1:15">
      <c r="A375" s="227"/>
      <c r="C375" s="228"/>
      <c r="D375" s="228"/>
      <c r="E375"/>
      <c r="F375"/>
      <c r="G375"/>
      <c r="H375"/>
      <c r="I375"/>
      <c r="J375"/>
      <c r="K375"/>
      <c r="L375"/>
      <c r="M375"/>
      <c r="N375"/>
      <c r="O375"/>
    </row>
    <row r="376" spans="1:15">
      <c r="A376" s="227"/>
      <c r="C376" s="228"/>
      <c r="D376" s="228"/>
      <c r="E376"/>
      <c r="F376"/>
      <c r="G376"/>
      <c r="H376"/>
      <c r="I376"/>
      <c r="J376"/>
      <c r="K376"/>
      <c r="L376"/>
      <c r="M376"/>
      <c r="N376"/>
      <c r="O376"/>
    </row>
    <row r="377" spans="1:15">
      <c r="A377" s="227"/>
      <c r="C377" s="228"/>
      <c r="D377" s="228"/>
      <c r="E377"/>
      <c r="F377"/>
      <c r="G377"/>
      <c r="H377"/>
      <c r="I377"/>
      <c r="J377"/>
      <c r="K377"/>
      <c r="L377"/>
      <c r="M377"/>
      <c r="N377"/>
      <c r="O377"/>
    </row>
    <row r="378" spans="1:15">
      <c r="A378" s="227"/>
      <c r="C378" s="228"/>
      <c r="D378" s="228"/>
      <c r="E378"/>
      <c r="F378"/>
      <c r="G378"/>
      <c r="H378"/>
      <c r="I378"/>
      <c r="J378"/>
      <c r="K378"/>
      <c r="L378"/>
      <c r="M378"/>
      <c r="N378"/>
      <c r="O378"/>
    </row>
    <row r="379" spans="1:15">
      <c r="A379" s="227"/>
      <c r="C379" s="228"/>
      <c r="D379" s="228"/>
      <c r="E379"/>
      <c r="F379"/>
      <c r="G379"/>
      <c r="H379"/>
      <c r="I379"/>
      <c r="J379"/>
      <c r="K379"/>
      <c r="L379"/>
      <c r="M379"/>
      <c r="N379"/>
      <c r="O379"/>
    </row>
    <row r="380" spans="1:15">
      <c r="A380" s="227"/>
      <c r="C380" s="228"/>
      <c r="D380" s="228"/>
      <c r="E380"/>
      <c r="F380"/>
      <c r="G380"/>
      <c r="H380"/>
      <c r="I380"/>
      <c r="J380"/>
      <c r="K380"/>
      <c r="L380"/>
      <c r="M380"/>
      <c r="N380"/>
      <c r="O380"/>
    </row>
    <row r="381" spans="1:15">
      <c r="A381" s="227"/>
      <c r="C381" s="228"/>
      <c r="D381" s="228"/>
      <c r="E381"/>
      <c r="F381"/>
      <c r="G381"/>
      <c r="H381"/>
      <c r="I381"/>
      <c r="J381"/>
      <c r="K381"/>
      <c r="L381"/>
      <c r="M381"/>
      <c r="N381"/>
      <c r="O381"/>
    </row>
    <row r="382" spans="1:15">
      <c r="A382" s="227"/>
      <c r="C382" s="228"/>
      <c r="D382" s="228"/>
      <c r="E382"/>
      <c r="F382"/>
      <c r="G382"/>
      <c r="H382"/>
      <c r="I382"/>
      <c r="J382"/>
      <c r="K382"/>
      <c r="L382"/>
      <c r="M382"/>
      <c r="N382"/>
      <c r="O382"/>
    </row>
    <row r="383" spans="1:15">
      <c r="A383" s="227"/>
      <c r="C383" s="228"/>
      <c r="D383" s="228"/>
      <c r="E383"/>
      <c r="F383"/>
      <c r="G383"/>
      <c r="H383"/>
      <c r="I383"/>
      <c r="J383"/>
      <c r="K383"/>
      <c r="L383"/>
      <c r="M383"/>
      <c r="N383"/>
      <c r="O383"/>
    </row>
    <row r="384" spans="1:15">
      <c r="A384" s="227"/>
      <c r="C384" s="228"/>
      <c r="D384" s="228"/>
      <c r="E384"/>
      <c r="F384"/>
      <c r="G384"/>
      <c r="H384"/>
      <c r="I384"/>
      <c r="J384"/>
      <c r="K384"/>
      <c r="L384"/>
      <c r="M384"/>
      <c r="N384"/>
      <c r="O384"/>
    </row>
    <row r="385" spans="1:15">
      <c r="A385" s="227"/>
      <c r="C385" s="228"/>
      <c r="D385" s="228"/>
      <c r="E385"/>
      <c r="F385"/>
      <c r="G385"/>
      <c r="H385"/>
      <c r="I385"/>
      <c r="J385"/>
      <c r="K385"/>
      <c r="L385"/>
      <c r="M385"/>
      <c r="N385"/>
      <c r="O385"/>
    </row>
    <row r="386" spans="1:15">
      <c r="A386" s="227"/>
      <c r="C386" s="228"/>
      <c r="D386" s="228"/>
      <c r="E386"/>
      <c r="F386"/>
      <c r="G386"/>
      <c r="H386"/>
      <c r="I386"/>
      <c r="J386"/>
      <c r="K386"/>
      <c r="L386"/>
      <c r="M386"/>
      <c r="N386"/>
      <c r="O386"/>
    </row>
    <row r="387" spans="1:15">
      <c r="A387" s="227"/>
      <c r="C387" s="228"/>
      <c r="D387" s="228"/>
      <c r="E387"/>
      <c r="F387"/>
      <c r="G387"/>
      <c r="H387"/>
      <c r="I387"/>
      <c r="J387"/>
      <c r="K387"/>
      <c r="L387"/>
      <c r="M387"/>
      <c r="N387"/>
      <c r="O387"/>
    </row>
    <row r="388" spans="1:15">
      <c r="A388" s="227"/>
      <c r="C388" s="228"/>
      <c r="D388" s="228"/>
      <c r="E388"/>
      <c r="F388"/>
      <c r="G388"/>
      <c r="H388"/>
      <c r="I388"/>
      <c r="J388"/>
      <c r="K388"/>
      <c r="L388"/>
      <c r="M388"/>
      <c r="N388"/>
      <c r="O388"/>
    </row>
    <row r="389" spans="1:15">
      <c r="A389" s="227"/>
      <c r="C389" s="228"/>
      <c r="D389" s="228"/>
      <c r="E389"/>
      <c r="F389"/>
      <c r="G389"/>
      <c r="H389"/>
      <c r="I389"/>
      <c r="J389"/>
      <c r="K389"/>
      <c r="L389"/>
      <c r="M389"/>
      <c r="N389"/>
      <c r="O389"/>
    </row>
    <row r="390" spans="1:15">
      <c r="A390" s="227"/>
      <c r="C390" s="228"/>
      <c r="D390" s="228"/>
      <c r="E390"/>
      <c r="F390"/>
      <c r="G390"/>
      <c r="H390"/>
      <c r="I390"/>
      <c r="J390"/>
      <c r="K390"/>
      <c r="L390"/>
      <c r="M390"/>
      <c r="N390"/>
      <c r="O390"/>
    </row>
    <row r="391" spans="1:15">
      <c r="A391" s="227"/>
      <c r="C391" s="228"/>
      <c r="D391" s="228"/>
      <c r="E391"/>
      <c r="F391"/>
      <c r="G391"/>
      <c r="H391"/>
      <c r="I391"/>
      <c r="J391"/>
      <c r="K391"/>
      <c r="L391"/>
      <c r="M391"/>
      <c r="N391"/>
      <c r="O391"/>
    </row>
    <row r="392" spans="1:15">
      <c r="A392" s="227"/>
      <c r="C392" s="228"/>
      <c r="D392" s="228"/>
      <c r="E392"/>
      <c r="F392"/>
      <c r="G392"/>
      <c r="H392"/>
      <c r="I392"/>
      <c r="J392"/>
      <c r="K392"/>
      <c r="L392"/>
      <c r="M392"/>
      <c r="N392"/>
      <c r="O392"/>
    </row>
    <row r="393" spans="1:15">
      <c r="A393" s="227"/>
      <c r="C393" s="228"/>
      <c r="D393" s="228"/>
      <c r="E393"/>
      <c r="F393"/>
      <c r="G393"/>
      <c r="H393"/>
      <c r="I393"/>
      <c r="J393"/>
      <c r="K393"/>
      <c r="L393"/>
      <c r="M393"/>
      <c r="N393"/>
      <c r="O393"/>
    </row>
    <row r="394" spans="1:15">
      <c r="A394" s="227"/>
      <c r="C394" s="228"/>
      <c r="D394" s="228"/>
      <c r="E394"/>
      <c r="F394"/>
      <c r="G394"/>
      <c r="H394"/>
      <c r="I394"/>
      <c r="J394"/>
      <c r="K394"/>
      <c r="L394"/>
      <c r="M394"/>
      <c r="N394"/>
      <c r="O394"/>
    </row>
    <row r="395" spans="1:15">
      <c r="A395" s="227"/>
      <c r="C395" s="228"/>
      <c r="D395" s="228"/>
      <c r="E395"/>
      <c r="F395"/>
      <c r="G395"/>
      <c r="H395"/>
      <c r="I395"/>
      <c r="J395"/>
      <c r="K395"/>
      <c r="L395"/>
      <c r="M395"/>
      <c r="N395"/>
      <c r="O395"/>
    </row>
    <row r="396" spans="1:15">
      <c r="A396" s="227"/>
      <c r="C396" s="228"/>
      <c r="D396" s="228"/>
      <c r="E396"/>
      <c r="F396"/>
      <c r="G396"/>
      <c r="H396"/>
      <c r="I396"/>
      <c r="J396"/>
      <c r="K396"/>
      <c r="L396"/>
      <c r="M396"/>
      <c r="N396"/>
      <c r="O396"/>
    </row>
    <row r="397" spans="1:15">
      <c r="A397" s="227"/>
      <c r="C397" s="228"/>
      <c r="D397" s="228"/>
      <c r="E397"/>
      <c r="F397"/>
      <c r="G397"/>
      <c r="H397"/>
      <c r="I397"/>
      <c r="J397"/>
      <c r="K397"/>
      <c r="L397"/>
      <c r="M397"/>
      <c r="N397"/>
      <c r="O397"/>
    </row>
    <row r="398" spans="1:15">
      <c r="A398" s="227"/>
      <c r="C398" s="228"/>
      <c r="D398" s="228"/>
      <c r="E398"/>
      <c r="F398"/>
      <c r="G398"/>
      <c r="H398"/>
      <c r="I398"/>
      <c r="J398"/>
      <c r="K398"/>
      <c r="L398"/>
      <c r="M398"/>
      <c r="N398"/>
      <c r="O398"/>
    </row>
    <row r="399" spans="1:15">
      <c r="A399" s="227"/>
      <c r="C399" s="228"/>
      <c r="D399" s="228"/>
      <c r="E399"/>
      <c r="F399"/>
      <c r="G399"/>
      <c r="H399"/>
      <c r="I399"/>
      <c r="J399"/>
      <c r="K399"/>
      <c r="L399"/>
      <c r="M399"/>
      <c r="N399"/>
      <c r="O399"/>
    </row>
    <row r="400" spans="1:15">
      <c r="A400" s="227"/>
      <c r="C400" s="228"/>
      <c r="D400" s="228"/>
      <c r="E400"/>
      <c r="F400"/>
      <c r="G400"/>
      <c r="H400"/>
      <c r="I400"/>
      <c r="J400"/>
      <c r="K400"/>
      <c r="L400"/>
      <c r="M400"/>
      <c r="N400"/>
      <c r="O400"/>
    </row>
    <row r="401" spans="1:15">
      <c r="A401" s="227"/>
      <c r="C401" s="228"/>
      <c r="D401" s="228"/>
      <c r="E401"/>
      <c r="F401"/>
      <c r="G401"/>
      <c r="H401"/>
      <c r="I401"/>
      <c r="J401"/>
      <c r="K401"/>
      <c r="L401"/>
      <c r="M401"/>
      <c r="N401"/>
      <c r="O401"/>
    </row>
    <row r="402" spans="1:15">
      <c r="A402" s="227"/>
      <c r="C402" s="228"/>
      <c r="D402" s="228"/>
      <c r="E402"/>
      <c r="F402"/>
      <c r="G402"/>
      <c r="H402"/>
      <c r="I402"/>
      <c r="J402"/>
      <c r="K402"/>
      <c r="L402"/>
      <c r="M402"/>
      <c r="N402"/>
      <c r="O402"/>
    </row>
    <row r="403" spans="1:15">
      <c r="A403" s="227"/>
      <c r="C403" s="228"/>
      <c r="D403" s="228"/>
      <c r="E403"/>
      <c r="F403"/>
      <c r="G403"/>
      <c r="H403"/>
      <c r="I403"/>
      <c r="J403"/>
      <c r="K403"/>
      <c r="L403"/>
      <c r="M403"/>
      <c r="N403"/>
      <c r="O403"/>
    </row>
    <row r="404" spans="1:15">
      <c r="A404" s="227"/>
      <c r="C404" s="228"/>
      <c r="D404" s="228"/>
      <c r="E404"/>
      <c r="F404"/>
      <c r="G404"/>
      <c r="H404"/>
      <c r="I404"/>
      <c r="J404"/>
      <c r="K404"/>
      <c r="L404"/>
      <c r="M404"/>
      <c r="N404"/>
      <c r="O404"/>
    </row>
    <row r="405" spans="1:15">
      <c r="A405" s="227"/>
      <c r="C405" s="228"/>
      <c r="D405" s="228"/>
      <c r="E405"/>
      <c r="F405"/>
      <c r="G405"/>
      <c r="H405"/>
      <c r="I405"/>
      <c r="J405"/>
      <c r="K405"/>
      <c r="L405"/>
      <c r="M405"/>
      <c r="N405"/>
      <c r="O405"/>
    </row>
    <row r="406" spans="1:15">
      <c r="A406" s="227"/>
      <c r="C406" s="228"/>
      <c r="D406" s="228"/>
      <c r="E406"/>
      <c r="F406"/>
      <c r="G406"/>
      <c r="H406"/>
      <c r="I406"/>
      <c r="J406"/>
      <c r="K406"/>
      <c r="L406"/>
      <c r="M406"/>
      <c r="N406"/>
      <c r="O406"/>
    </row>
    <row r="407" spans="1:15">
      <c r="A407" s="227"/>
      <c r="C407" s="228"/>
      <c r="D407" s="228"/>
      <c r="E407"/>
      <c r="F407"/>
      <c r="G407"/>
      <c r="H407"/>
      <c r="I407"/>
      <c r="J407"/>
      <c r="K407"/>
      <c r="L407"/>
      <c r="M407"/>
      <c r="N407"/>
      <c r="O407"/>
    </row>
    <row r="408" spans="1:15">
      <c r="A408" s="227"/>
      <c r="C408" s="228"/>
      <c r="D408" s="228"/>
      <c r="E408"/>
      <c r="F408"/>
      <c r="G408"/>
      <c r="H408"/>
      <c r="I408"/>
      <c r="J408"/>
      <c r="K408"/>
      <c r="L408"/>
      <c r="M408"/>
      <c r="N408"/>
      <c r="O408"/>
    </row>
    <row r="409" spans="1:15">
      <c r="A409" s="227"/>
      <c r="C409" s="228"/>
      <c r="D409" s="228"/>
      <c r="E409"/>
      <c r="F409"/>
      <c r="G409"/>
      <c r="H409"/>
      <c r="I409"/>
      <c r="J409"/>
      <c r="K409"/>
      <c r="L409"/>
      <c r="M409"/>
      <c r="N409"/>
      <c r="O409"/>
    </row>
    <row r="410" spans="1:15">
      <c r="A410" s="227"/>
      <c r="C410" s="228"/>
      <c r="D410" s="228"/>
      <c r="E410"/>
      <c r="F410"/>
      <c r="G410"/>
      <c r="H410"/>
      <c r="I410"/>
      <c r="J410"/>
      <c r="K410"/>
      <c r="L410"/>
      <c r="M410"/>
      <c r="N410"/>
      <c r="O410"/>
    </row>
    <row r="411" spans="1:15">
      <c r="A411" s="227"/>
      <c r="C411" s="228"/>
      <c r="D411" s="228"/>
      <c r="E411"/>
      <c r="F411"/>
      <c r="G411"/>
      <c r="H411"/>
      <c r="I411"/>
      <c r="J411"/>
      <c r="K411"/>
      <c r="L411"/>
      <c r="M411"/>
      <c r="N411"/>
      <c r="O411"/>
    </row>
    <row r="412" spans="1:15">
      <c r="A412" s="227"/>
      <c r="C412" s="228"/>
      <c r="D412" s="228"/>
      <c r="E412"/>
      <c r="F412"/>
      <c r="G412"/>
      <c r="H412"/>
      <c r="I412"/>
      <c r="J412"/>
      <c r="K412"/>
      <c r="L412"/>
      <c r="M412"/>
      <c r="N412"/>
      <c r="O412"/>
    </row>
    <row r="413" spans="1:15">
      <c r="A413" s="227"/>
      <c r="C413" s="228"/>
      <c r="D413" s="228"/>
      <c r="E413"/>
      <c r="F413"/>
      <c r="G413"/>
      <c r="H413"/>
      <c r="I413"/>
      <c r="J413"/>
      <c r="K413"/>
      <c r="L413"/>
      <c r="M413"/>
      <c r="N413"/>
      <c r="O413"/>
    </row>
    <row r="414" spans="1:15">
      <c r="A414" s="227"/>
      <c r="C414" s="228"/>
      <c r="D414" s="228"/>
      <c r="E414"/>
      <c r="F414"/>
      <c r="G414"/>
      <c r="H414"/>
      <c r="I414"/>
      <c r="J414"/>
      <c r="K414"/>
      <c r="L414"/>
      <c r="M414"/>
      <c r="N414"/>
      <c r="O414"/>
    </row>
    <row r="415" spans="1:15">
      <c r="A415" s="227"/>
      <c r="C415" s="228"/>
      <c r="D415" s="228"/>
      <c r="E415"/>
      <c r="F415"/>
      <c r="G415"/>
      <c r="H415"/>
      <c r="I415"/>
      <c r="J415"/>
      <c r="K415"/>
      <c r="L415"/>
      <c r="M415"/>
      <c r="N415"/>
      <c r="O415"/>
    </row>
    <row r="416" spans="1:15">
      <c r="A416" s="227"/>
      <c r="C416" s="228"/>
      <c r="D416" s="228"/>
      <c r="E416"/>
      <c r="F416"/>
      <c r="G416"/>
      <c r="H416"/>
      <c r="I416"/>
      <c r="J416"/>
      <c r="K416"/>
      <c r="L416"/>
      <c r="M416"/>
      <c r="N416"/>
      <c r="O416"/>
    </row>
    <row r="417" spans="1:15">
      <c r="A417" s="227"/>
      <c r="C417" s="228"/>
      <c r="D417" s="228"/>
      <c r="E417"/>
      <c r="F417"/>
      <c r="G417"/>
      <c r="H417"/>
      <c r="I417"/>
      <c r="J417"/>
      <c r="K417"/>
      <c r="L417"/>
      <c r="M417"/>
      <c r="N417"/>
      <c r="O417"/>
    </row>
    <row r="418" spans="1:15">
      <c r="A418" s="227"/>
      <c r="C418" s="228"/>
      <c r="D418" s="228"/>
      <c r="E418"/>
      <c r="F418"/>
      <c r="G418"/>
      <c r="H418"/>
      <c r="I418"/>
      <c r="J418"/>
      <c r="K418"/>
      <c r="L418"/>
      <c r="M418"/>
      <c r="N418"/>
      <c r="O418"/>
    </row>
    <row r="419" spans="1:15">
      <c r="A419" s="227"/>
      <c r="C419" s="228"/>
      <c r="D419" s="228"/>
      <c r="E419"/>
      <c r="F419"/>
      <c r="G419"/>
      <c r="H419"/>
      <c r="I419"/>
      <c r="J419"/>
      <c r="K419"/>
      <c r="L419"/>
      <c r="M419"/>
      <c r="N419"/>
      <c r="O419"/>
    </row>
    <row r="420" spans="1:15">
      <c r="A420" s="227"/>
      <c r="C420" s="228"/>
      <c r="D420" s="228"/>
      <c r="E420"/>
      <c r="F420"/>
      <c r="G420"/>
      <c r="H420"/>
      <c r="I420"/>
      <c r="J420"/>
      <c r="K420"/>
      <c r="L420"/>
      <c r="M420"/>
      <c r="N420"/>
      <c r="O420"/>
    </row>
    <row r="421" spans="1:15">
      <c r="A421" s="227"/>
      <c r="C421" s="228"/>
      <c r="D421" s="228"/>
      <c r="E421"/>
      <c r="F421"/>
      <c r="G421"/>
      <c r="H421"/>
      <c r="I421"/>
      <c r="J421"/>
      <c r="K421"/>
      <c r="L421"/>
      <c r="M421"/>
      <c r="N421"/>
      <c r="O421"/>
    </row>
    <row r="422" spans="1:15">
      <c r="A422" s="227"/>
      <c r="C422" s="228"/>
      <c r="D422" s="228"/>
      <c r="E422"/>
      <c r="F422"/>
      <c r="G422"/>
      <c r="H422"/>
      <c r="I422"/>
      <c r="J422"/>
      <c r="K422"/>
      <c r="L422"/>
      <c r="M422"/>
      <c r="N422"/>
      <c r="O422"/>
    </row>
    <row r="423" spans="1:15">
      <c r="A423" s="227"/>
      <c r="C423" s="228"/>
      <c r="D423" s="228"/>
      <c r="E423"/>
      <c r="F423"/>
      <c r="G423"/>
      <c r="H423"/>
      <c r="I423"/>
      <c r="J423"/>
      <c r="K423"/>
      <c r="L423"/>
      <c r="M423"/>
      <c r="N423"/>
      <c r="O423"/>
    </row>
    <row r="424" spans="1:15">
      <c r="A424" s="227"/>
      <c r="C424" s="228"/>
      <c r="D424" s="228"/>
      <c r="E424"/>
      <c r="F424"/>
      <c r="G424"/>
      <c r="H424"/>
      <c r="I424"/>
      <c r="J424"/>
      <c r="K424"/>
      <c r="L424"/>
      <c r="M424"/>
      <c r="N424"/>
      <c r="O424"/>
    </row>
    <row r="425" spans="1:15">
      <c r="A425" s="227"/>
      <c r="C425" s="228"/>
      <c r="D425" s="228"/>
      <c r="E425"/>
      <c r="F425"/>
      <c r="G425"/>
      <c r="H425"/>
      <c r="I425"/>
      <c r="J425"/>
      <c r="K425"/>
      <c r="L425"/>
      <c r="M425"/>
      <c r="N425"/>
      <c r="O425"/>
    </row>
    <row r="426" spans="1:15">
      <c r="A426" s="227"/>
      <c r="C426" s="228"/>
      <c r="D426" s="228"/>
      <c r="E426"/>
      <c r="F426"/>
      <c r="G426"/>
      <c r="H426"/>
      <c r="I426"/>
      <c r="J426"/>
      <c r="K426"/>
      <c r="L426"/>
      <c r="M426"/>
      <c r="N426"/>
      <c r="O426"/>
    </row>
    <row r="427" spans="1:15">
      <c r="A427" s="227"/>
      <c r="C427" s="228"/>
      <c r="D427" s="228"/>
      <c r="E427"/>
      <c r="F427"/>
      <c r="G427"/>
      <c r="H427"/>
      <c r="I427"/>
      <c r="J427"/>
      <c r="K427"/>
      <c r="L427"/>
      <c r="M427"/>
      <c r="N427"/>
      <c r="O427"/>
    </row>
    <row r="428" spans="1:15">
      <c r="A428" s="227"/>
      <c r="C428" s="228"/>
      <c r="D428" s="228"/>
      <c r="E428"/>
      <c r="F428"/>
      <c r="G428"/>
      <c r="H428"/>
      <c r="I428"/>
      <c r="J428"/>
      <c r="K428"/>
      <c r="L428"/>
      <c r="M428"/>
      <c r="N428"/>
      <c r="O428"/>
    </row>
    <row r="429" spans="1:15">
      <c r="A429" s="227"/>
      <c r="C429" s="228"/>
      <c r="D429" s="228"/>
      <c r="E429"/>
      <c r="F429"/>
      <c r="G429"/>
      <c r="H429"/>
      <c r="I429"/>
      <c r="J429"/>
      <c r="K429"/>
      <c r="L429"/>
      <c r="M429"/>
      <c r="N429"/>
      <c r="O429"/>
    </row>
    <row r="430" spans="1:15">
      <c r="A430" s="227"/>
      <c r="C430" s="228"/>
      <c r="D430" s="228"/>
      <c r="E430"/>
      <c r="F430"/>
      <c r="G430"/>
      <c r="H430"/>
      <c r="I430"/>
      <c r="J430"/>
      <c r="K430"/>
      <c r="L430"/>
      <c r="M430"/>
      <c r="N430"/>
      <c r="O430"/>
    </row>
    <row r="431" spans="1:15">
      <c r="A431" s="227"/>
      <c r="C431" s="228"/>
      <c r="D431" s="228"/>
      <c r="E431"/>
      <c r="F431"/>
      <c r="G431"/>
      <c r="H431"/>
      <c r="I431"/>
      <c r="J431"/>
      <c r="K431"/>
      <c r="L431"/>
      <c r="M431"/>
      <c r="N431"/>
      <c r="O431"/>
    </row>
    <row r="432" spans="1:15">
      <c r="A432" s="227"/>
      <c r="C432" s="228"/>
      <c r="D432" s="228"/>
      <c r="E432"/>
      <c r="F432"/>
      <c r="G432"/>
      <c r="H432"/>
      <c r="I432"/>
      <c r="J432"/>
      <c r="K432"/>
      <c r="L432"/>
      <c r="M432"/>
      <c r="N432"/>
      <c r="O432"/>
    </row>
    <row r="433" spans="1:15">
      <c r="A433" s="227"/>
      <c r="C433" s="228"/>
      <c r="D433" s="228"/>
      <c r="E433"/>
      <c r="F433"/>
      <c r="G433"/>
      <c r="H433"/>
      <c r="I433"/>
      <c r="J433"/>
      <c r="K433"/>
      <c r="L433"/>
      <c r="M433"/>
      <c r="N433"/>
      <c r="O433"/>
    </row>
    <row r="434" spans="1:15">
      <c r="A434" s="227"/>
      <c r="C434" s="228"/>
      <c r="D434" s="228"/>
      <c r="E434"/>
      <c r="F434"/>
      <c r="G434"/>
      <c r="H434"/>
      <c r="I434"/>
      <c r="J434"/>
      <c r="K434"/>
      <c r="L434"/>
      <c r="M434"/>
      <c r="N434"/>
      <c r="O434"/>
    </row>
    <row r="435" spans="1:15">
      <c r="A435" s="227"/>
      <c r="C435" s="228"/>
      <c r="D435" s="228"/>
      <c r="E435"/>
      <c r="F435"/>
      <c r="G435"/>
      <c r="H435"/>
      <c r="I435"/>
      <c r="J435"/>
      <c r="K435"/>
      <c r="L435"/>
      <c r="M435"/>
      <c r="N435"/>
      <c r="O435"/>
    </row>
    <row r="436" spans="1:15">
      <c r="A436" s="227"/>
      <c r="C436" s="228"/>
      <c r="D436" s="228"/>
      <c r="E436"/>
      <c r="F436"/>
      <c r="G436"/>
      <c r="H436"/>
      <c r="I436"/>
      <c r="J436"/>
      <c r="K436"/>
      <c r="L436"/>
      <c r="M436"/>
      <c r="N436"/>
      <c r="O436"/>
    </row>
    <row r="437" spans="1:15">
      <c r="A437" s="227"/>
      <c r="C437" s="228"/>
      <c r="D437" s="228"/>
      <c r="E437"/>
      <c r="F437"/>
      <c r="G437"/>
      <c r="H437"/>
      <c r="I437"/>
      <c r="J437"/>
      <c r="K437"/>
      <c r="L437"/>
      <c r="M437"/>
      <c r="N437"/>
      <c r="O437"/>
    </row>
    <row r="438" spans="1:15">
      <c r="A438" s="227"/>
      <c r="C438" s="228"/>
      <c r="D438" s="228"/>
      <c r="E438"/>
      <c r="F438"/>
      <c r="G438"/>
      <c r="H438"/>
      <c r="I438"/>
      <c r="J438"/>
      <c r="K438"/>
      <c r="L438"/>
      <c r="M438"/>
      <c r="N438"/>
      <c r="O438"/>
    </row>
    <row r="439" spans="1:15">
      <c r="A439" s="227"/>
      <c r="C439" s="228"/>
      <c r="D439" s="228"/>
      <c r="E439"/>
      <c r="F439"/>
      <c r="G439"/>
      <c r="H439"/>
      <c r="I439"/>
      <c r="J439"/>
      <c r="K439"/>
      <c r="L439"/>
      <c r="M439"/>
      <c r="N439"/>
      <c r="O439"/>
    </row>
    <row r="440" spans="1:15">
      <c r="A440" s="227"/>
      <c r="C440" s="228"/>
      <c r="D440" s="228"/>
      <c r="E440"/>
      <c r="F440"/>
      <c r="G440"/>
      <c r="H440"/>
      <c r="I440"/>
      <c r="J440"/>
      <c r="K440"/>
      <c r="L440"/>
      <c r="M440"/>
      <c r="N440"/>
      <c r="O440"/>
    </row>
    <row r="441" spans="1:15">
      <c r="A441" s="227"/>
      <c r="C441" s="228"/>
      <c r="D441" s="228"/>
      <c r="E441"/>
      <c r="F441"/>
      <c r="G441"/>
      <c r="H441"/>
      <c r="I441"/>
      <c r="J441"/>
      <c r="K441"/>
      <c r="L441"/>
      <c r="M441"/>
      <c r="N441"/>
      <c r="O441"/>
    </row>
    <row r="442" spans="1:15">
      <c r="A442" s="227"/>
      <c r="C442" s="228"/>
      <c r="D442" s="228"/>
      <c r="E442"/>
      <c r="F442"/>
      <c r="G442"/>
      <c r="H442"/>
      <c r="I442"/>
      <c r="J442"/>
      <c r="K442"/>
      <c r="L442"/>
      <c r="M442"/>
      <c r="N442"/>
      <c r="O442"/>
    </row>
    <row r="443" spans="1:15">
      <c r="A443" s="227"/>
      <c r="C443" s="228"/>
      <c r="D443" s="228"/>
      <c r="E443"/>
      <c r="F443"/>
      <c r="G443"/>
      <c r="H443"/>
      <c r="I443"/>
      <c r="J443"/>
      <c r="K443"/>
      <c r="L443"/>
      <c r="M443"/>
      <c r="N443"/>
      <c r="O443"/>
    </row>
    <row r="444" spans="1:15">
      <c r="A444" s="227"/>
      <c r="C444" s="228"/>
      <c r="D444" s="228"/>
      <c r="E444"/>
      <c r="F444"/>
      <c r="G444"/>
      <c r="H444"/>
      <c r="I444"/>
      <c r="J444"/>
      <c r="K444"/>
      <c r="L444"/>
      <c r="M444"/>
      <c r="N444"/>
      <c r="O444"/>
    </row>
    <row r="445" spans="1:15">
      <c r="A445" s="227"/>
      <c r="C445" s="228"/>
      <c r="D445" s="228"/>
      <c r="E445"/>
      <c r="F445"/>
      <c r="G445"/>
      <c r="H445"/>
      <c r="I445"/>
      <c r="J445"/>
      <c r="K445"/>
      <c r="L445"/>
      <c r="M445"/>
      <c r="N445"/>
      <c r="O445"/>
    </row>
    <row r="446" spans="1:15">
      <c r="A446" s="227"/>
      <c r="C446" s="228"/>
      <c r="D446" s="228"/>
      <c r="E446"/>
      <c r="F446"/>
      <c r="G446"/>
      <c r="H446"/>
      <c r="I446"/>
      <c r="J446"/>
      <c r="K446"/>
      <c r="L446"/>
      <c r="M446"/>
      <c r="N446"/>
      <c r="O446"/>
    </row>
    <row r="447" spans="1:15">
      <c r="A447" s="227"/>
      <c r="C447" s="228"/>
      <c r="D447" s="228"/>
      <c r="E447"/>
      <c r="F447"/>
      <c r="G447"/>
      <c r="H447"/>
      <c r="I447"/>
      <c r="J447"/>
      <c r="K447"/>
      <c r="L447"/>
      <c r="M447"/>
      <c r="N447"/>
      <c r="O447"/>
    </row>
    <row r="448" spans="1:15">
      <c r="A448" s="227"/>
      <c r="C448" s="228"/>
      <c r="D448" s="228"/>
      <c r="E448"/>
      <c r="F448"/>
      <c r="G448"/>
      <c r="H448"/>
      <c r="I448"/>
      <c r="J448"/>
      <c r="K448"/>
      <c r="L448"/>
      <c r="M448"/>
      <c r="N448"/>
      <c r="O448"/>
    </row>
    <row r="449" spans="1:15">
      <c r="A449" s="227"/>
      <c r="C449" s="228"/>
      <c r="D449" s="228"/>
      <c r="E449"/>
      <c r="F449"/>
      <c r="G449"/>
      <c r="H449"/>
      <c r="I449"/>
      <c r="J449"/>
      <c r="K449"/>
      <c r="L449"/>
      <c r="M449"/>
      <c r="N449"/>
      <c r="O449"/>
    </row>
    <row r="450" spans="1:15">
      <c r="A450" s="227"/>
      <c r="C450" s="228"/>
      <c r="D450" s="228"/>
      <c r="E450"/>
      <c r="F450"/>
      <c r="G450"/>
      <c r="H450"/>
      <c r="I450"/>
      <c r="J450"/>
      <c r="K450"/>
      <c r="L450"/>
      <c r="M450"/>
      <c r="N450"/>
      <c r="O450"/>
    </row>
    <row r="451" spans="1:15">
      <c r="A451" s="227"/>
      <c r="C451" s="228"/>
      <c r="D451" s="228"/>
      <c r="E451"/>
      <c r="F451"/>
      <c r="G451"/>
      <c r="H451"/>
      <c r="I451"/>
      <c r="J451"/>
      <c r="K451"/>
      <c r="L451"/>
      <c r="M451"/>
      <c r="N451"/>
      <c r="O451"/>
    </row>
    <row r="452" spans="1:15">
      <c r="A452" s="227"/>
      <c r="C452" s="228"/>
      <c r="D452" s="228"/>
      <c r="E452"/>
      <c r="F452"/>
      <c r="G452"/>
      <c r="H452"/>
      <c r="I452"/>
      <c r="J452"/>
      <c r="K452"/>
      <c r="L452"/>
      <c r="M452"/>
      <c r="N452"/>
      <c r="O452"/>
    </row>
    <row r="453" spans="1:15">
      <c r="A453" s="227"/>
      <c r="C453" s="228"/>
      <c r="D453" s="228"/>
      <c r="E453"/>
      <c r="F453"/>
      <c r="G453"/>
      <c r="H453"/>
      <c r="I453"/>
      <c r="J453"/>
      <c r="K453"/>
      <c r="L453"/>
      <c r="M453"/>
      <c r="N453"/>
      <c r="O453"/>
    </row>
    <row r="454" spans="1:15">
      <c r="A454" s="227"/>
      <c r="C454" s="228"/>
      <c r="D454" s="228"/>
      <c r="E454"/>
      <c r="F454"/>
      <c r="G454"/>
      <c r="H454"/>
      <c r="I454"/>
      <c r="J454"/>
      <c r="K454"/>
      <c r="L454"/>
      <c r="M454"/>
      <c r="N454"/>
      <c r="O454"/>
    </row>
    <row r="455" spans="1:15">
      <c r="A455" s="227"/>
      <c r="C455" s="228"/>
      <c r="D455" s="228"/>
      <c r="E455"/>
      <c r="F455"/>
      <c r="G455"/>
      <c r="H455"/>
      <c r="I455"/>
      <c r="J455"/>
      <c r="K455"/>
      <c r="L455"/>
      <c r="M455"/>
      <c r="N455"/>
      <c r="O455"/>
    </row>
    <row r="456" spans="1:15">
      <c r="A456" s="227"/>
      <c r="C456" s="228"/>
      <c r="D456" s="228"/>
      <c r="E456"/>
      <c r="F456"/>
      <c r="G456"/>
      <c r="H456"/>
      <c r="I456"/>
      <c r="J456"/>
      <c r="K456"/>
      <c r="L456"/>
      <c r="M456"/>
      <c r="N456"/>
      <c r="O456"/>
    </row>
    <row r="457" spans="1:15">
      <c r="A457" s="227"/>
      <c r="C457" s="228"/>
      <c r="D457" s="228"/>
      <c r="E457"/>
      <c r="F457"/>
      <c r="G457"/>
      <c r="H457"/>
      <c r="I457"/>
      <c r="J457"/>
      <c r="K457"/>
      <c r="L457"/>
      <c r="M457"/>
      <c r="N457"/>
      <c r="O457"/>
    </row>
    <row r="458" spans="1:15">
      <c r="A458" s="227"/>
      <c r="C458" s="228"/>
      <c r="D458" s="228"/>
      <c r="E458"/>
      <c r="F458"/>
      <c r="G458"/>
      <c r="H458"/>
      <c r="I458"/>
      <c r="J458"/>
      <c r="K458"/>
      <c r="L458"/>
      <c r="M458"/>
      <c r="N458"/>
      <c r="O458"/>
    </row>
    <row r="459" spans="1:15">
      <c r="A459" s="227"/>
      <c r="C459" s="228"/>
      <c r="D459" s="228"/>
      <c r="E459"/>
      <c r="F459"/>
      <c r="G459"/>
      <c r="H459"/>
      <c r="I459"/>
      <c r="J459"/>
      <c r="K459"/>
      <c r="L459"/>
      <c r="M459"/>
      <c r="N459"/>
      <c r="O459"/>
    </row>
    <row r="460" spans="1:15">
      <c r="A460" s="227"/>
      <c r="C460" s="228"/>
      <c r="D460" s="228"/>
      <c r="E460"/>
      <c r="F460"/>
      <c r="G460"/>
      <c r="H460"/>
      <c r="I460"/>
      <c r="J460"/>
      <c r="K460"/>
      <c r="L460"/>
      <c r="M460"/>
      <c r="N460"/>
      <c r="O460"/>
    </row>
    <row r="461" spans="1:15">
      <c r="A461" s="227"/>
      <c r="C461" s="228"/>
      <c r="D461" s="228"/>
      <c r="E461"/>
      <c r="F461"/>
      <c r="G461"/>
      <c r="H461"/>
      <c r="I461"/>
      <c r="J461"/>
      <c r="K461"/>
      <c r="L461"/>
      <c r="M461"/>
      <c r="N461"/>
      <c r="O461"/>
    </row>
    <row r="462" spans="1:15">
      <c r="A462" s="227"/>
      <c r="C462" s="228"/>
      <c r="D462" s="228"/>
      <c r="E462"/>
      <c r="F462"/>
      <c r="G462"/>
      <c r="H462"/>
      <c r="I462"/>
      <c r="J462"/>
      <c r="K462"/>
      <c r="L462"/>
      <c r="M462"/>
      <c r="N462"/>
      <c r="O462"/>
    </row>
    <row r="463" spans="1:15">
      <c r="A463" s="227"/>
      <c r="C463" s="228"/>
      <c r="D463" s="228"/>
      <c r="E463"/>
      <c r="F463"/>
      <c r="G463"/>
      <c r="H463"/>
      <c r="I463"/>
      <c r="J463"/>
      <c r="K463"/>
      <c r="L463"/>
      <c r="M463"/>
      <c r="N463"/>
      <c r="O463"/>
    </row>
    <row r="464" spans="1:15">
      <c r="A464" s="227"/>
      <c r="C464" s="228"/>
      <c r="D464" s="228"/>
      <c r="E464"/>
      <c r="F464"/>
      <c r="G464"/>
      <c r="H464"/>
      <c r="I464"/>
      <c r="J464"/>
      <c r="K464"/>
      <c r="L464"/>
      <c r="M464"/>
      <c r="N464"/>
      <c r="O464"/>
    </row>
    <row r="465" spans="1:15">
      <c r="A465" s="227"/>
      <c r="C465" s="228"/>
      <c r="D465" s="228"/>
      <c r="E465"/>
      <c r="F465"/>
      <c r="G465"/>
      <c r="H465"/>
      <c r="I465"/>
      <c r="J465"/>
      <c r="K465"/>
      <c r="L465"/>
      <c r="M465"/>
      <c r="N465"/>
      <c r="O465"/>
    </row>
    <row r="466" spans="1:15">
      <c r="A466" s="227"/>
      <c r="C466" s="228"/>
      <c r="D466" s="228"/>
      <c r="E466"/>
      <c r="F466"/>
      <c r="G466"/>
      <c r="H466"/>
      <c r="I466"/>
      <c r="J466"/>
      <c r="K466"/>
      <c r="L466"/>
      <c r="M466"/>
      <c r="N466"/>
      <c r="O466"/>
    </row>
    <row r="467" spans="1:15">
      <c r="A467" s="227"/>
      <c r="C467" s="228"/>
      <c r="D467" s="228"/>
      <c r="E467"/>
      <c r="F467"/>
      <c r="G467"/>
      <c r="H467"/>
      <c r="I467"/>
      <c r="J467"/>
      <c r="K467"/>
      <c r="L467"/>
      <c r="M467"/>
      <c r="N467"/>
      <c r="O467"/>
    </row>
    <row r="468" spans="1:15">
      <c r="A468" s="227"/>
      <c r="C468" s="228"/>
      <c r="D468" s="228"/>
      <c r="E468"/>
      <c r="F468"/>
      <c r="G468"/>
      <c r="H468"/>
      <c r="I468"/>
      <c r="J468"/>
      <c r="K468"/>
      <c r="L468"/>
      <c r="M468"/>
      <c r="N468"/>
      <c r="O468"/>
    </row>
    <row r="469" spans="1:15">
      <c r="A469" s="227"/>
      <c r="C469" s="228"/>
      <c r="D469" s="228"/>
      <c r="E469"/>
      <c r="F469"/>
      <c r="G469"/>
      <c r="H469"/>
      <c r="I469"/>
      <c r="J469"/>
      <c r="K469"/>
      <c r="L469"/>
      <c r="M469"/>
      <c r="N469"/>
      <c r="O469"/>
    </row>
    <row r="470" spans="1:15">
      <c r="A470" s="227"/>
      <c r="C470" s="228"/>
      <c r="D470" s="228"/>
      <c r="E470"/>
      <c r="F470"/>
      <c r="G470"/>
      <c r="H470"/>
      <c r="I470"/>
      <c r="J470"/>
      <c r="K470"/>
      <c r="L470"/>
      <c r="M470"/>
      <c r="N470"/>
      <c r="O470"/>
    </row>
    <row r="471" spans="1:15">
      <c r="A471" s="227"/>
      <c r="C471" s="228"/>
      <c r="D471" s="228"/>
      <c r="E471"/>
      <c r="F471"/>
      <c r="G471"/>
      <c r="H471"/>
      <c r="I471"/>
      <c r="J471"/>
      <c r="K471"/>
      <c r="L471"/>
      <c r="M471"/>
      <c r="N471"/>
      <c r="O471"/>
    </row>
    <row r="472" spans="1:15">
      <c r="A472" s="227"/>
      <c r="C472" s="228"/>
      <c r="D472" s="228"/>
      <c r="E472"/>
      <c r="F472"/>
      <c r="G472"/>
      <c r="H472"/>
      <c r="I472"/>
      <c r="J472"/>
      <c r="K472"/>
      <c r="L472"/>
      <c r="M472"/>
      <c r="N472"/>
      <c r="O472"/>
    </row>
    <row r="473" spans="1:15">
      <c r="A473" s="227"/>
      <c r="C473" s="228"/>
      <c r="D473" s="228"/>
      <c r="E473"/>
      <c r="F473"/>
      <c r="G473"/>
      <c r="H473"/>
      <c r="I473"/>
      <c r="J473"/>
      <c r="K473"/>
      <c r="L473"/>
      <c r="M473"/>
      <c r="N473"/>
      <c r="O473"/>
    </row>
    <row r="474" spans="1:15">
      <c r="A474" s="227"/>
      <c r="C474" s="228"/>
      <c r="D474" s="228"/>
      <c r="E474"/>
      <c r="F474"/>
      <c r="G474"/>
      <c r="H474"/>
      <c r="I474"/>
      <c r="J474"/>
      <c r="K474"/>
      <c r="L474"/>
      <c r="M474"/>
      <c r="N474"/>
      <c r="O474"/>
    </row>
    <row r="475" spans="1:15">
      <c r="A475" s="227"/>
      <c r="C475" s="228"/>
      <c r="D475" s="228"/>
      <c r="E475"/>
      <c r="F475"/>
      <c r="G475"/>
      <c r="H475"/>
      <c r="I475"/>
      <c r="J475"/>
      <c r="K475"/>
      <c r="L475"/>
      <c r="M475"/>
      <c r="N475"/>
      <c r="O475"/>
    </row>
    <row r="476" spans="1:15">
      <c r="A476" s="227"/>
      <c r="C476" s="228"/>
      <c r="D476" s="228"/>
      <c r="E476"/>
      <c r="F476"/>
      <c r="G476"/>
      <c r="H476"/>
      <c r="I476"/>
      <c r="J476"/>
      <c r="K476"/>
      <c r="L476"/>
      <c r="M476"/>
      <c r="N476"/>
      <c r="O476"/>
    </row>
    <row r="477" spans="1:15">
      <c r="A477" s="227"/>
      <c r="C477" s="228"/>
      <c r="D477" s="228"/>
      <c r="E477"/>
      <c r="F477"/>
      <c r="G477"/>
      <c r="H477"/>
      <c r="I477"/>
      <c r="J477"/>
      <c r="K477"/>
      <c r="L477"/>
      <c r="M477"/>
      <c r="N477"/>
      <c r="O477"/>
    </row>
    <row r="478" spans="1:15">
      <c r="A478" s="227"/>
      <c r="C478" s="228"/>
      <c r="D478" s="228"/>
      <c r="E478"/>
      <c r="F478"/>
      <c r="G478"/>
      <c r="H478"/>
      <c r="I478"/>
      <c r="J478"/>
      <c r="K478"/>
      <c r="L478"/>
      <c r="M478"/>
      <c r="N478"/>
      <c r="O478"/>
    </row>
    <row r="479" spans="1:15">
      <c r="A479" s="227"/>
      <c r="C479" s="228"/>
      <c r="D479" s="228"/>
      <c r="E479"/>
      <c r="F479"/>
      <c r="G479"/>
      <c r="H479"/>
      <c r="I479"/>
      <c r="J479"/>
      <c r="K479"/>
      <c r="L479"/>
      <c r="M479"/>
      <c r="N479"/>
      <c r="O479"/>
    </row>
    <row r="480" spans="1:15">
      <c r="A480" s="227"/>
      <c r="C480" s="228"/>
      <c r="D480" s="228"/>
      <c r="E480"/>
      <c r="F480"/>
      <c r="G480"/>
      <c r="H480"/>
      <c r="I480"/>
      <c r="J480"/>
      <c r="K480"/>
      <c r="L480"/>
      <c r="M480"/>
      <c r="N480"/>
      <c r="O480"/>
    </row>
    <row r="481" spans="1:15">
      <c r="A481" s="227"/>
      <c r="C481" s="228"/>
      <c r="D481" s="228"/>
      <c r="E481"/>
      <c r="F481"/>
      <c r="G481"/>
      <c r="H481"/>
      <c r="I481"/>
      <c r="J481"/>
      <c r="K481"/>
      <c r="L481"/>
      <c r="M481"/>
      <c r="N481"/>
      <c r="O481"/>
    </row>
    <row r="482" spans="1:15">
      <c r="A482" s="227"/>
      <c r="C482" s="228"/>
      <c r="D482" s="228"/>
      <c r="E482"/>
      <c r="F482"/>
      <c r="G482"/>
      <c r="H482"/>
      <c r="I482"/>
      <c r="J482"/>
      <c r="K482"/>
      <c r="L482"/>
      <c r="M482"/>
      <c r="N482"/>
      <c r="O482"/>
    </row>
    <row r="483" spans="1:15">
      <c r="A483" s="227"/>
      <c r="C483" s="228"/>
      <c r="D483" s="228"/>
      <c r="E483"/>
      <c r="F483"/>
      <c r="G483"/>
      <c r="H483"/>
      <c r="I483"/>
      <c r="J483"/>
      <c r="K483"/>
      <c r="L483"/>
      <c r="M483"/>
      <c r="N483"/>
      <c r="O483"/>
    </row>
    <row r="484" spans="1:15">
      <c r="A484" s="227"/>
      <c r="C484" s="228"/>
      <c r="D484" s="228"/>
      <c r="E484"/>
      <c r="F484"/>
      <c r="G484"/>
      <c r="H484"/>
      <c r="I484"/>
      <c r="J484"/>
      <c r="K484"/>
      <c r="L484"/>
      <c r="M484"/>
      <c r="N484"/>
      <c r="O484"/>
    </row>
    <row r="485" spans="1:15">
      <c r="A485" s="227"/>
      <c r="C485" s="228"/>
      <c r="D485" s="228"/>
      <c r="E485"/>
      <c r="F485"/>
      <c r="G485"/>
      <c r="H485"/>
      <c r="I485"/>
      <c r="J485"/>
      <c r="K485"/>
      <c r="L485"/>
      <c r="M485"/>
      <c r="N485"/>
      <c r="O485"/>
    </row>
    <row r="486" spans="1:15">
      <c r="A486" s="227"/>
      <c r="C486" s="228"/>
      <c r="D486" s="228"/>
      <c r="E486"/>
      <c r="F486"/>
      <c r="G486"/>
      <c r="H486"/>
      <c r="I486"/>
      <c r="J486"/>
      <c r="K486"/>
      <c r="L486"/>
      <c r="M486"/>
      <c r="N486"/>
      <c r="O486"/>
    </row>
    <row r="487" spans="1:15">
      <c r="A487" s="227"/>
      <c r="C487" s="228"/>
      <c r="D487" s="228"/>
      <c r="E487"/>
      <c r="F487"/>
      <c r="G487"/>
      <c r="H487"/>
      <c r="I487"/>
      <c r="J487"/>
      <c r="K487"/>
      <c r="L487"/>
      <c r="M487"/>
      <c r="N487"/>
      <c r="O487"/>
    </row>
    <row r="488" spans="1:15">
      <c r="A488" s="227"/>
      <c r="C488" s="228"/>
      <c r="D488" s="228"/>
      <c r="E488"/>
      <c r="F488"/>
      <c r="G488"/>
      <c r="H488"/>
      <c r="I488"/>
      <c r="J488"/>
      <c r="K488"/>
      <c r="L488"/>
      <c r="M488"/>
      <c r="N488"/>
      <c r="O488"/>
    </row>
    <row r="489" spans="1:15">
      <c r="A489" s="227"/>
      <c r="C489" s="228"/>
      <c r="D489" s="228"/>
      <c r="E489"/>
      <c r="F489"/>
      <c r="G489"/>
      <c r="H489"/>
      <c r="I489"/>
      <c r="J489"/>
      <c r="K489"/>
      <c r="L489"/>
      <c r="M489"/>
      <c r="N489"/>
      <c r="O489"/>
    </row>
    <row r="490" spans="1:15">
      <c r="A490" s="227"/>
      <c r="C490" s="228"/>
      <c r="D490" s="228"/>
      <c r="E490"/>
      <c r="F490"/>
      <c r="G490"/>
      <c r="H490"/>
      <c r="I490"/>
      <c r="J490"/>
      <c r="K490"/>
      <c r="L490"/>
      <c r="M490"/>
      <c r="N490"/>
      <c r="O490"/>
    </row>
    <row r="491" spans="1:15">
      <c r="A491" s="227"/>
      <c r="C491" s="228"/>
      <c r="D491" s="228"/>
      <c r="E491"/>
      <c r="F491"/>
      <c r="G491"/>
      <c r="H491"/>
      <c r="I491"/>
      <c r="J491"/>
      <c r="K491"/>
      <c r="L491"/>
      <c r="M491"/>
      <c r="N491"/>
      <c r="O491"/>
    </row>
    <row r="492" spans="1:15">
      <c r="A492" s="227"/>
      <c r="C492" s="228"/>
      <c r="D492" s="228"/>
      <c r="E492"/>
      <c r="F492"/>
      <c r="G492"/>
      <c r="H492"/>
      <c r="I492"/>
      <c r="J492"/>
      <c r="K492"/>
      <c r="L492"/>
      <c r="M492"/>
      <c r="N492"/>
      <c r="O492"/>
    </row>
    <row r="493" spans="1:15">
      <c r="A493" s="227"/>
      <c r="C493" s="228"/>
      <c r="D493" s="228"/>
      <c r="E493"/>
      <c r="F493"/>
      <c r="G493"/>
      <c r="H493"/>
      <c r="I493"/>
      <c r="J493"/>
      <c r="K493"/>
      <c r="L493"/>
      <c r="M493"/>
      <c r="N493"/>
      <c r="O493"/>
    </row>
    <row r="494" spans="1:15">
      <c r="A494" s="227"/>
      <c r="C494" s="228"/>
      <c r="D494" s="228"/>
      <c r="E494"/>
      <c r="F494"/>
      <c r="G494"/>
      <c r="H494"/>
      <c r="I494"/>
      <c r="J494"/>
      <c r="K494"/>
      <c r="L494"/>
      <c r="M494"/>
      <c r="N494"/>
      <c r="O494"/>
    </row>
    <row r="495" spans="1:15">
      <c r="A495" s="227"/>
      <c r="C495" s="228"/>
      <c r="D495" s="228"/>
      <c r="E495"/>
      <c r="F495"/>
      <c r="G495"/>
      <c r="H495"/>
      <c r="I495"/>
      <c r="J495"/>
      <c r="K495"/>
      <c r="L495"/>
      <c r="M495"/>
      <c r="N495"/>
      <c r="O495"/>
    </row>
    <row r="496" spans="1:15">
      <c r="A496" s="227"/>
      <c r="C496" s="228"/>
      <c r="D496" s="228"/>
      <c r="E496"/>
      <c r="F496"/>
      <c r="G496"/>
      <c r="H496"/>
      <c r="I496"/>
      <c r="J496"/>
      <c r="K496"/>
      <c r="L496"/>
      <c r="M496"/>
      <c r="N496"/>
      <c r="O496"/>
    </row>
    <row r="497" spans="1:15">
      <c r="A497" s="227"/>
      <c r="C497" s="228"/>
      <c r="D497" s="228"/>
      <c r="E497"/>
      <c r="F497"/>
      <c r="G497"/>
      <c r="H497"/>
      <c r="I497"/>
      <c r="J497"/>
      <c r="K497"/>
      <c r="L497"/>
      <c r="M497"/>
      <c r="N497"/>
      <c r="O497"/>
    </row>
    <row r="498" spans="1:15">
      <c r="A498" s="227"/>
      <c r="C498" s="228"/>
      <c r="D498" s="228"/>
      <c r="E498"/>
      <c r="F498"/>
      <c r="G498"/>
      <c r="H498"/>
      <c r="I498"/>
      <c r="J498"/>
      <c r="K498"/>
      <c r="L498"/>
      <c r="M498"/>
      <c r="N498"/>
      <c r="O498"/>
    </row>
    <row r="499" spans="1:15">
      <c r="A499" s="227"/>
      <c r="C499" s="228"/>
      <c r="D499" s="228"/>
      <c r="E499"/>
      <c r="F499"/>
      <c r="G499"/>
      <c r="H499"/>
      <c r="I499"/>
      <c r="J499"/>
      <c r="K499"/>
      <c r="L499"/>
      <c r="M499"/>
      <c r="N499"/>
      <c r="O499"/>
    </row>
    <row r="500" spans="1:15">
      <c r="A500" s="227"/>
      <c r="C500" s="228"/>
      <c r="D500" s="228"/>
      <c r="E500"/>
      <c r="F500"/>
      <c r="G500"/>
      <c r="H500"/>
      <c r="I500"/>
      <c r="J500"/>
      <c r="K500"/>
      <c r="L500"/>
      <c r="M500"/>
      <c r="N500"/>
      <c r="O500"/>
    </row>
    <row r="501" spans="1:15">
      <c r="A501" s="227"/>
      <c r="C501" s="228"/>
      <c r="D501" s="228"/>
      <c r="E501"/>
      <c r="F501"/>
      <c r="G501"/>
      <c r="H501"/>
      <c r="I501"/>
      <c r="J501"/>
      <c r="K501"/>
      <c r="L501"/>
      <c r="M501"/>
      <c r="N501"/>
      <c r="O501"/>
    </row>
    <row r="502" spans="1:15">
      <c r="A502" s="227"/>
      <c r="C502" s="228"/>
      <c r="D502" s="228"/>
      <c r="E502"/>
      <c r="F502"/>
      <c r="G502"/>
      <c r="H502"/>
      <c r="I502"/>
      <c r="J502"/>
      <c r="K502"/>
      <c r="L502"/>
      <c r="M502"/>
      <c r="N502"/>
      <c r="O502"/>
    </row>
    <row r="503" spans="1:15">
      <c r="A503" s="227"/>
      <c r="C503" s="228"/>
      <c r="D503" s="228"/>
      <c r="E503"/>
      <c r="F503"/>
      <c r="G503"/>
      <c r="H503"/>
      <c r="I503"/>
      <c r="J503"/>
      <c r="K503"/>
      <c r="L503"/>
      <c r="M503"/>
      <c r="N503"/>
      <c r="O503"/>
    </row>
    <row r="504" spans="1:15">
      <c r="A504" s="227"/>
      <c r="C504" s="228"/>
      <c r="D504" s="228"/>
      <c r="E504"/>
      <c r="F504"/>
      <c r="G504"/>
      <c r="H504"/>
      <c r="I504"/>
      <c r="J504"/>
      <c r="K504"/>
      <c r="L504"/>
      <c r="M504"/>
      <c r="N504"/>
      <c r="O504"/>
    </row>
    <row r="505" spans="1:15">
      <c r="A505" s="227"/>
      <c r="C505" s="228"/>
      <c r="D505" s="228"/>
      <c r="E505"/>
      <c r="F505"/>
      <c r="G505"/>
      <c r="H505"/>
      <c r="I505"/>
      <c r="J505"/>
      <c r="K505"/>
      <c r="L505"/>
      <c r="M505"/>
      <c r="N505"/>
      <c r="O505"/>
    </row>
    <row r="506" spans="1:15">
      <c r="A506" s="227"/>
      <c r="C506" s="228"/>
      <c r="D506" s="228"/>
      <c r="E506"/>
      <c r="F506"/>
      <c r="G506"/>
      <c r="H506"/>
      <c r="I506"/>
      <c r="J506"/>
      <c r="K506"/>
      <c r="L506"/>
      <c r="M506"/>
      <c r="N506"/>
      <c r="O506"/>
    </row>
    <row r="507" spans="1:15">
      <c r="A507" s="227"/>
      <c r="C507" s="228"/>
      <c r="D507" s="228"/>
      <c r="E507"/>
      <c r="F507"/>
      <c r="G507"/>
      <c r="H507"/>
      <c r="I507"/>
      <c r="J507"/>
      <c r="K507"/>
      <c r="L507"/>
      <c r="M507"/>
      <c r="N507"/>
      <c r="O507"/>
    </row>
    <row r="508" spans="1:15">
      <c r="A508" s="227"/>
      <c r="C508" s="228"/>
      <c r="D508" s="228"/>
      <c r="E508"/>
      <c r="F508"/>
      <c r="G508"/>
      <c r="H508"/>
      <c r="I508"/>
      <c r="J508"/>
      <c r="K508"/>
      <c r="L508"/>
      <c r="M508"/>
      <c r="N508"/>
      <c r="O508"/>
    </row>
    <row r="509" spans="1:15">
      <c r="A509" s="227"/>
      <c r="C509" s="228"/>
      <c r="D509" s="228"/>
      <c r="E509"/>
      <c r="F509"/>
      <c r="G509"/>
      <c r="H509"/>
      <c r="I509"/>
      <c r="J509"/>
      <c r="K509"/>
      <c r="L509"/>
      <c r="M509"/>
      <c r="N509"/>
      <c r="O509"/>
    </row>
    <row r="510" spans="1:15">
      <c r="A510" s="227"/>
      <c r="C510" s="228"/>
      <c r="D510" s="228"/>
      <c r="E510"/>
      <c r="F510"/>
      <c r="G510"/>
      <c r="H510"/>
      <c r="I510"/>
      <c r="J510"/>
      <c r="K510"/>
      <c r="L510"/>
      <c r="M510"/>
      <c r="N510"/>
      <c r="O510"/>
    </row>
    <row r="511" spans="1:15">
      <c r="A511" s="227"/>
      <c r="C511" s="228"/>
      <c r="D511" s="228"/>
      <c r="E511"/>
      <c r="F511"/>
      <c r="G511"/>
      <c r="H511"/>
      <c r="I511"/>
      <c r="J511"/>
      <c r="K511"/>
      <c r="L511"/>
      <c r="M511"/>
      <c r="N511"/>
      <c r="O511"/>
    </row>
    <row r="512" spans="1:15">
      <c r="A512" s="227"/>
      <c r="C512" s="228"/>
      <c r="D512" s="228"/>
      <c r="E512"/>
      <c r="F512"/>
      <c r="G512"/>
      <c r="H512"/>
      <c r="I512"/>
      <c r="J512"/>
      <c r="K512"/>
      <c r="L512"/>
      <c r="M512"/>
      <c r="N512"/>
      <c r="O512"/>
    </row>
    <row r="513" spans="1:15">
      <c r="A513" s="227"/>
      <c r="C513" s="228"/>
      <c r="D513" s="228"/>
      <c r="E513"/>
      <c r="F513"/>
      <c r="G513"/>
      <c r="H513"/>
      <c r="I513"/>
      <c r="J513"/>
      <c r="K513"/>
      <c r="L513"/>
      <c r="M513"/>
      <c r="N513"/>
      <c r="O513"/>
    </row>
    <row r="514" spans="1:15">
      <c r="A514" s="227"/>
      <c r="C514" s="228"/>
      <c r="D514" s="228"/>
      <c r="E514"/>
      <c r="F514"/>
      <c r="G514"/>
      <c r="H514"/>
      <c r="I514"/>
      <c r="J514"/>
      <c r="K514"/>
      <c r="L514"/>
      <c r="M514"/>
      <c r="N514"/>
      <c r="O514"/>
    </row>
    <row r="515" spans="1:15">
      <c r="A515" s="227"/>
      <c r="C515" s="228"/>
      <c r="D515" s="228"/>
      <c r="E515"/>
      <c r="F515"/>
      <c r="G515"/>
      <c r="H515"/>
      <c r="I515"/>
      <c r="J515"/>
      <c r="K515"/>
      <c r="L515"/>
      <c r="M515"/>
      <c r="N515"/>
      <c r="O515"/>
    </row>
    <row r="516" spans="1:15">
      <c r="A516" s="227"/>
      <c r="C516" s="228"/>
      <c r="D516" s="228"/>
      <c r="E516"/>
      <c r="F516"/>
      <c r="G516"/>
      <c r="H516"/>
      <c r="I516"/>
      <c r="J516"/>
      <c r="K516"/>
      <c r="L516"/>
      <c r="M516"/>
      <c r="N516"/>
      <c r="O516"/>
    </row>
    <row r="517" spans="1:15">
      <c r="A517" s="227"/>
      <c r="C517" s="228"/>
      <c r="D517" s="228"/>
      <c r="E517"/>
      <c r="F517"/>
      <c r="G517"/>
      <c r="H517"/>
      <c r="I517"/>
      <c r="J517"/>
      <c r="K517"/>
      <c r="L517"/>
      <c r="M517"/>
      <c r="N517"/>
      <c r="O517"/>
    </row>
    <row r="518" spans="1:15">
      <c r="A518" s="227"/>
      <c r="C518" s="228"/>
      <c r="D518" s="228"/>
      <c r="E518"/>
      <c r="F518"/>
      <c r="G518"/>
      <c r="H518"/>
      <c r="I518"/>
      <c r="J518"/>
      <c r="K518"/>
      <c r="L518"/>
      <c r="M518"/>
      <c r="N518"/>
      <c r="O518"/>
    </row>
    <row r="519" spans="1:15">
      <c r="A519" s="227"/>
      <c r="C519" s="228"/>
      <c r="D519" s="228"/>
      <c r="E519"/>
      <c r="F519"/>
      <c r="G519"/>
      <c r="H519"/>
      <c r="I519"/>
      <c r="J519"/>
      <c r="K519"/>
      <c r="L519"/>
      <c r="M519"/>
      <c r="N519"/>
      <c r="O519"/>
    </row>
    <row r="520" spans="1:15">
      <c r="A520" s="227"/>
      <c r="C520" s="228"/>
      <c r="D520" s="228"/>
      <c r="E520"/>
      <c r="F520"/>
      <c r="G520"/>
      <c r="H520"/>
      <c r="I520"/>
      <c r="J520"/>
      <c r="K520"/>
      <c r="L520"/>
      <c r="M520"/>
      <c r="N520"/>
      <c r="O520"/>
    </row>
    <row r="521" spans="1:15">
      <c r="A521" s="227"/>
      <c r="C521" s="228"/>
      <c r="D521" s="228"/>
      <c r="E521"/>
      <c r="F521"/>
      <c r="G521"/>
      <c r="H521"/>
      <c r="I521"/>
      <c r="J521"/>
      <c r="K521"/>
      <c r="L521"/>
      <c r="M521"/>
      <c r="N521"/>
      <c r="O521"/>
    </row>
    <row r="522" spans="1:15">
      <c r="A522" s="227"/>
      <c r="C522" s="228"/>
      <c r="D522" s="228"/>
      <c r="E522"/>
      <c r="F522"/>
      <c r="G522"/>
      <c r="H522"/>
      <c r="I522"/>
      <c r="J522"/>
      <c r="K522"/>
      <c r="L522"/>
      <c r="M522"/>
      <c r="N522"/>
      <c r="O522"/>
    </row>
    <row r="523" spans="1:15">
      <c r="A523" s="227"/>
      <c r="C523" s="228"/>
      <c r="D523" s="228"/>
      <c r="E523"/>
      <c r="F523"/>
      <c r="G523"/>
      <c r="H523"/>
      <c r="I523"/>
      <c r="J523"/>
      <c r="K523"/>
      <c r="L523"/>
      <c r="M523"/>
      <c r="N523"/>
      <c r="O523"/>
    </row>
    <row r="524" spans="1:15">
      <c r="A524" s="227"/>
      <c r="C524" s="228"/>
      <c r="D524" s="228"/>
      <c r="E524"/>
      <c r="F524"/>
      <c r="G524"/>
      <c r="H524"/>
      <c r="I524"/>
      <c r="J524"/>
      <c r="K524"/>
      <c r="L524"/>
      <c r="M524"/>
      <c r="N524"/>
      <c r="O524"/>
    </row>
    <row r="525" spans="1:15">
      <c r="A525" s="227"/>
      <c r="C525" s="228"/>
      <c r="D525" s="228"/>
      <c r="E525"/>
      <c r="F525"/>
      <c r="G525"/>
      <c r="H525"/>
      <c r="I525"/>
      <c r="J525"/>
      <c r="K525"/>
      <c r="L525"/>
      <c r="M525"/>
      <c r="N525"/>
      <c r="O525"/>
    </row>
    <row r="526" spans="1:15">
      <c r="A526" s="227"/>
      <c r="C526" s="228"/>
      <c r="D526" s="228"/>
      <c r="E526"/>
      <c r="F526"/>
      <c r="G526"/>
      <c r="H526"/>
      <c r="I526"/>
      <c r="J526"/>
      <c r="K526"/>
      <c r="L526"/>
      <c r="M526"/>
      <c r="N526"/>
      <c r="O526"/>
    </row>
    <row r="527" spans="1:15">
      <c r="A527" s="227"/>
      <c r="C527" s="228"/>
      <c r="D527" s="228"/>
      <c r="E527"/>
      <c r="F527"/>
      <c r="G527"/>
      <c r="H527"/>
      <c r="I527"/>
      <c r="J527"/>
      <c r="K527"/>
      <c r="L527"/>
      <c r="M527"/>
      <c r="N527"/>
      <c r="O527"/>
    </row>
    <row r="528" spans="1:15">
      <c r="A528" s="227"/>
      <c r="C528" s="228"/>
      <c r="D528" s="228"/>
      <c r="E528"/>
      <c r="F528"/>
      <c r="G528"/>
      <c r="H528"/>
      <c r="I528"/>
      <c r="J528"/>
      <c r="K528"/>
      <c r="L528"/>
      <c r="M528"/>
      <c r="N528"/>
      <c r="O528"/>
    </row>
    <row r="529" spans="1:15">
      <c r="A529" s="227"/>
      <c r="C529" s="228"/>
      <c r="D529" s="228"/>
      <c r="E529"/>
      <c r="F529"/>
      <c r="G529"/>
      <c r="H529"/>
      <c r="I529"/>
      <c r="J529"/>
      <c r="K529"/>
      <c r="L529"/>
      <c r="M529"/>
      <c r="N529"/>
      <c r="O529"/>
    </row>
    <row r="530" spans="1:15">
      <c r="A530" s="227"/>
      <c r="C530" s="228"/>
      <c r="D530" s="228"/>
      <c r="E530"/>
      <c r="F530"/>
      <c r="G530"/>
      <c r="H530"/>
      <c r="I530"/>
      <c r="J530"/>
      <c r="K530"/>
      <c r="L530"/>
      <c r="M530"/>
      <c r="N530"/>
      <c r="O530"/>
    </row>
    <row r="531" spans="1:15">
      <c r="A531" s="227"/>
      <c r="C531" s="228"/>
      <c r="D531" s="228"/>
      <c r="E531"/>
      <c r="F531"/>
      <c r="G531"/>
      <c r="H531"/>
      <c r="I531"/>
      <c r="J531"/>
      <c r="K531"/>
      <c r="L531"/>
      <c r="M531"/>
      <c r="N531"/>
      <c r="O531"/>
    </row>
    <row r="532" spans="1:15">
      <c r="A532" s="227"/>
      <c r="C532" s="228"/>
      <c r="D532" s="228"/>
      <c r="E532"/>
      <c r="F532"/>
      <c r="G532"/>
      <c r="H532"/>
      <c r="I532"/>
      <c r="J532"/>
      <c r="K532"/>
      <c r="L532"/>
      <c r="M532"/>
      <c r="N532"/>
      <c r="O532"/>
    </row>
    <row r="533" spans="1:15">
      <c r="A533" s="227"/>
      <c r="C533" s="228"/>
      <c r="D533" s="228"/>
      <c r="E533"/>
      <c r="F533"/>
      <c r="G533"/>
      <c r="H533"/>
      <c r="I533"/>
      <c r="J533"/>
      <c r="K533"/>
      <c r="L533"/>
      <c r="M533"/>
      <c r="N533"/>
      <c r="O533"/>
    </row>
    <row r="534" spans="1:15">
      <c r="A534" s="227"/>
      <c r="C534" s="228"/>
      <c r="D534" s="228"/>
      <c r="E534"/>
      <c r="F534"/>
      <c r="G534"/>
      <c r="H534"/>
      <c r="I534"/>
      <c r="J534"/>
      <c r="K534"/>
      <c r="L534"/>
      <c r="M534"/>
      <c r="N534"/>
      <c r="O534"/>
    </row>
    <row r="535" spans="1:15">
      <c r="A535" s="227"/>
      <c r="C535" s="228"/>
      <c r="D535" s="228"/>
      <c r="E535"/>
      <c r="F535"/>
      <c r="G535"/>
      <c r="H535"/>
      <c r="I535"/>
      <c r="J535"/>
      <c r="K535"/>
      <c r="L535"/>
      <c r="M535"/>
      <c r="N535"/>
      <c r="O535"/>
    </row>
    <row r="536" spans="1:15">
      <c r="A536" s="227"/>
      <c r="C536" s="228"/>
      <c r="D536" s="228"/>
      <c r="E536"/>
      <c r="F536"/>
      <c r="G536"/>
      <c r="H536"/>
      <c r="I536"/>
      <c r="J536"/>
      <c r="K536"/>
      <c r="L536"/>
      <c r="M536"/>
      <c r="N536"/>
      <c r="O536"/>
    </row>
    <row r="537" spans="1:15">
      <c r="A537" s="227"/>
      <c r="C537" s="228"/>
      <c r="D537" s="228"/>
      <c r="E537"/>
      <c r="F537"/>
      <c r="G537"/>
      <c r="H537"/>
      <c r="I537"/>
      <c r="J537"/>
      <c r="K537"/>
      <c r="L537"/>
      <c r="M537"/>
      <c r="N537"/>
      <c r="O537"/>
    </row>
    <row r="538" spans="1:15">
      <c r="A538" s="227"/>
      <c r="C538" s="228"/>
      <c r="D538" s="228"/>
      <c r="E538"/>
      <c r="F538"/>
      <c r="G538"/>
      <c r="H538"/>
      <c r="I538"/>
      <c r="J538"/>
      <c r="K538"/>
      <c r="L538"/>
      <c r="M538"/>
      <c r="N538"/>
      <c r="O538"/>
    </row>
    <row r="539" spans="1:15">
      <c r="A539" s="227"/>
      <c r="C539" s="228"/>
      <c r="D539" s="228"/>
      <c r="E539"/>
      <c r="F539"/>
      <c r="G539"/>
      <c r="H539"/>
      <c r="I539"/>
      <c r="J539"/>
      <c r="K539"/>
      <c r="L539"/>
      <c r="M539"/>
      <c r="N539"/>
      <c r="O539"/>
    </row>
    <row r="540" spans="1:15">
      <c r="A540" s="227"/>
      <c r="C540" s="228"/>
      <c r="D540" s="228"/>
      <c r="E540"/>
      <c r="F540"/>
      <c r="G540"/>
      <c r="H540"/>
      <c r="I540"/>
      <c r="J540"/>
      <c r="K540"/>
      <c r="L540"/>
      <c r="M540"/>
      <c r="N540"/>
      <c r="O540"/>
    </row>
    <row r="541" spans="1:15">
      <c r="A541" s="227"/>
      <c r="C541" s="228"/>
      <c r="D541" s="228"/>
      <c r="E541"/>
      <c r="F541"/>
      <c r="G541"/>
      <c r="H541"/>
      <c r="I541"/>
      <c r="J541"/>
      <c r="K541"/>
      <c r="L541"/>
      <c r="M541"/>
      <c r="N541"/>
      <c r="O541"/>
    </row>
    <row r="542" spans="1:15">
      <c r="A542" s="227"/>
      <c r="C542" s="228"/>
      <c r="D542" s="228"/>
      <c r="E542"/>
      <c r="F542"/>
      <c r="G542"/>
      <c r="H542"/>
      <c r="I542"/>
      <c r="J542"/>
      <c r="K542"/>
      <c r="L542"/>
      <c r="M542"/>
      <c r="N542"/>
      <c r="O542"/>
    </row>
    <row r="543" spans="1:15">
      <c r="A543" s="227"/>
      <c r="C543" s="228"/>
      <c r="D543" s="228"/>
      <c r="E543"/>
      <c r="F543"/>
      <c r="G543"/>
      <c r="H543"/>
      <c r="I543"/>
      <c r="J543"/>
      <c r="K543"/>
      <c r="L543"/>
      <c r="M543"/>
      <c r="N543"/>
      <c r="O543"/>
    </row>
    <row r="544" spans="1:15">
      <c r="A544" s="227"/>
      <c r="C544" s="228"/>
      <c r="D544" s="228"/>
      <c r="E544"/>
      <c r="F544"/>
      <c r="G544"/>
      <c r="H544"/>
      <c r="I544"/>
      <c r="J544"/>
      <c r="K544"/>
      <c r="L544"/>
      <c r="M544"/>
      <c r="N544"/>
      <c r="O544"/>
    </row>
    <row r="545" spans="1:15">
      <c r="A545" s="227"/>
      <c r="C545" s="228"/>
      <c r="D545" s="228"/>
      <c r="E545"/>
      <c r="F545"/>
      <c r="G545"/>
      <c r="H545"/>
      <c r="I545"/>
      <c r="J545"/>
      <c r="K545"/>
      <c r="L545"/>
      <c r="M545"/>
      <c r="N545"/>
      <c r="O545"/>
    </row>
    <row r="546" spans="1:15">
      <c r="A546" s="227"/>
      <c r="C546" s="228"/>
      <c r="D546" s="228"/>
      <c r="E546"/>
      <c r="F546"/>
      <c r="G546"/>
      <c r="H546"/>
      <c r="I546"/>
      <c r="J546"/>
      <c r="K546"/>
      <c r="L546"/>
      <c r="M546"/>
      <c r="N546"/>
      <c r="O546"/>
    </row>
    <row r="547" spans="1:15">
      <c r="A547" s="227"/>
      <c r="C547" s="228"/>
      <c r="D547" s="228"/>
      <c r="E547"/>
      <c r="F547"/>
      <c r="G547"/>
      <c r="H547"/>
      <c r="I547"/>
      <c r="J547"/>
      <c r="K547"/>
      <c r="L547"/>
      <c r="M547"/>
      <c r="N547"/>
      <c r="O547"/>
    </row>
    <row r="548" spans="1:15">
      <c r="A548" s="227"/>
      <c r="C548" s="228"/>
      <c r="D548" s="228"/>
      <c r="E548"/>
      <c r="F548"/>
      <c r="G548"/>
      <c r="H548"/>
      <c r="I548"/>
      <c r="J548"/>
      <c r="K548"/>
      <c r="L548"/>
      <c r="M548"/>
      <c r="N548"/>
      <c r="O548"/>
    </row>
    <row r="549" spans="1:15">
      <c r="A549" s="227"/>
      <c r="C549" s="228"/>
      <c r="D549" s="228"/>
      <c r="E549"/>
      <c r="F549"/>
      <c r="G549"/>
      <c r="H549"/>
      <c r="I549"/>
      <c r="J549"/>
      <c r="K549"/>
      <c r="L549"/>
      <c r="M549"/>
      <c r="N549"/>
      <c r="O549"/>
    </row>
    <row r="550" spans="1:15">
      <c r="A550" s="227"/>
      <c r="C550" s="228"/>
      <c r="D550" s="228"/>
      <c r="E550"/>
      <c r="F550"/>
      <c r="G550"/>
      <c r="H550"/>
      <c r="I550"/>
      <c r="J550"/>
      <c r="K550"/>
      <c r="L550"/>
      <c r="M550"/>
      <c r="N550"/>
      <c r="O550"/>
    </row>
    <row r="551" spans="1:15">
      <c r="A551" s="227"/>
      <c r="C551" s="228"/>
      <c r="D551" s="228"/>
      <c r="E551"/>
      <c r="F551"/>
      <c r="G551"/>
      <c r="H551"/>
      <c r="I551"/>
      <c r="J551"/>
      <c r="K551"/>
      <c r="L551"/>
      <c r="M551"/>
      <c r="N551"/>
      <c r="O551"/>
    </row>
    <row r="552" spans="1:15">
      <c r="A552" s="227"/>
      <c r="C552" s="228"/>
      <c r="D552" s="228"/>
      <c r="E552"/>
      <c r="F552"/>
      <c r="G552"/>
      <c r="H552"/>
      <c r="I552"/>
      <c r="J552"/>
      <c r="K552"/>
      <c r="L552"/>
      <c r="M552"/>
      <c r="N552"/>
      <c r="O552"/>
    </row>
    <row r="553" spans="1:15">
      <c r="A553" s="227"/>
      <c r="C553" s="228"/>
      <c r="D553" s="228"/>
      <c r="E553"/>
      <c r="F553"/>
      <c r="G553"/>
      <c r="H553"/>
      <c r="I553"/>
      <c r="J553"/>
      <c r="K553"/>
      <c r="L553"/>
      <c r="M553"/>
      <c r="N553"/>
      <c r="O553"/>
    </row>
    <row r="554" spans="1:15">
      <c r="A554" s="227"/>
      <c r="C554" s="228"/>
      <c r="D554" s="228"/>
      <c r="E554"/>
      <c r="F554"/>
      <c r="G554"/>
      <c r="H554"/>
      <c r="I554"/>
      <c r="J554"/>
      <c r="K554"/>
      <c r="L554"/>
      <c r="M554"/>
      <c r="N554"/>
      <c r="O554"/>
    </row>
    <row r="555" spans="1:15">
      <c r="A555" s="227"/>
      <c r="C555" s="228"/>
      <c r="D555" s="228"/>
      <c r="E555"/>
      <c r="F555"/>
      <c r="G555"/>
      <c r="H555"/>
      <c r="I555"/>
      <c r="J555"/>
      <c r="K555"/>
      <c r="L555"/>
      <c r="M555"/>
      <c r="N555"/>
      <c r="O555"/>
    </row>
    <row r="556" spans="1:15">
      <c r="A556" s="227"/>
      <c r="C556" s="228"/>
      <c r="D556" s="228"/>
      <c r="E556"/>
      <c r="F556"/>
      <c r="G556"/>
      <c r="H556"/>
      <c r="I556"/>
      <c r="J556"/>
      <c r="K556"/>
      <c r="L556"/>
      <c r="M556"/>
      <c r="N556"/>
      <c r="O556"/>
    </row>
    <row r="557" spans="1:15">
      <c r="A557" s="227"/>
      <c r="C557" s="228"/>
      <c r="D557" s="228"/>
      <c r="E557"/>
      <c r="F557"/>
      <c r="G557"/>
      <c r="H557"/>
      <c r="I557"/>
      <c r="J557"/>
      <c r="K557"/>
      <c r="L557"/>
      <c r="M557"/>
      <c r="N557"/>
      <c r="O557"/>
    </row>
    <row r="558" spans="1:15">
      <c r="A558" s="227"/>
      <c r="C558" s="228"/>
      <c r="D558" s="228"/>
      <c r="E558"/>
      <c r="F558"/>
      <c r="G558"/>
      <c r="H558"/>
      <c r="I558"/>
      <c r="J558"/>
      <c r="K558"/>
      <c r="L558"/>
      <c r="M558"/>
      <c r="N558"/>
      <c r="O558"/>
    </row>
    <row r="559" spans="1:15">
      <c r="A559" s="227"/>
      <c r="C559" s="228"/>
      <c r="D559" s="228"/>
      <c r="E559"/>
      <c r="F559"/>
      <c r="G559"/>
      <c r="H559"/>
      <c r="I559"/>
      <c r="J559"/>
      <c r="K559"/>
      <c r="L559"/>
      <c r="M559"/>
      <c r="N559"/>
      <c r="O559"/>
    </row>
    <row r="560" spans="1:15">
      <c r="A560" s="227"/>
      <c r="C560" s="228"/>
      <c r="D560" s="228"/>
      <c r="E560"/>
      <c r="F560"/>
      <c r="G560"/>
      <c r="H560"/>
      <c r="I560"/>
      <c r="J560"/>
      <c r="K560"/>
      <c r="L560"/>
      <c r="M560"/>
      <c r="N560"/>
      <c r="O560"/>
    </row>
    <row r="561" spans="1:15">
      <c r="A561" s="227"/>
      <c r="C561" s="228"/>
      <c r="D561" s="228"/>
      <c r="E561"/>
      <c r="F561"/>
      <c r="G561"/>
      <c r="H561"/>
      <c r="I561"/>
      <c r="J561"/>
      <c r="K561"/>
      <c r="L561"/>
      <c r="M561"/>
      <c r="N561"/>
      <c r="O561"/>
    </row>
    <row r="562" spans="1:15">
      <c r="A562" s="227"/>
      <c r="C562" s="228"/>
      <c r="D562" s="228"/>
      <c r="E562"/>
      <c r="F562"/>
      <c r="G562"/>
      <c r="H562"/>
      <c r="I562"/>
      <c r="J562"/>
      <c r="K562"/>
      <c r="L562"/>
      <c r="M562"/>
      <c r="N562"/>
      <c r="O562"/>
    </row>
    <row r="563" spans="1:15">
      <c r="A563" s="227"/>
      <c r="C563" s="228"/>
      <c r="D563" s="228"/>
      <c r="E563"/>
      <c r="F563"/>
      <c r="G563"/>
      <c r="H563"/>
      <c r="I563"/>
      <c r="J563"/>
      <c r="K563"/>
      <c r="L563"/>
      <c r="M563"/>
      <c r="N563"/>
      <c r="O563"/>
    </row>
    <row r="564" spans="1:15">
      <c r="A564" s="227"/>
      <c r="C564" s="228"/>
      <c r="D564" s="228"/>
      <c r="E564"/>
      <c r="F564"/>
      <c r="G564"/>
      <c r="H564"/>
      <c r="I564"/>
      <c r="J564"/>
      <c r="K564"/>
      <c r="L564"/>
      <c r="M564"/>
      <c r="N564"/>
      <c r="O564"/>
    </row>
    <row r="565" spans="1:15">
      <c r="A565" s="227"/>
      <c r="C565" s="228"/>
      <c r="D565" s="228"/>
      <c r="E565"/>
      <c r="F565"/>
      <c r="G565"/>
      <c r="H565"/>
      <c r="I565"/>
      <c r="J565"/>
      <c r="K565"/>
      <c r="L565"/>
      <c r="M565"/>
      <c r="N565"/>
      <c r="O565"/>
    </row>
    <row r="566" spans="1:15">
      <c r="A566" s="227"/>
      <c r="C566" s="228"/>
      <c r="D566" s="228"/>
      <c r="E566"/>
      <c r="F566"/>
      <c r="G566"/>
      <c r="H566"/>
      <c r="I566"/>
      <c r="J566"/>
      <c r="K566"/>
      <c r="L566"/>
      <c r="M566"/>
      <c r="N566"/>
      <c r="O566"/>
    </row>
    <row r="567" spans="1:15">
      <c r="A567" s="227"/>
      <c r="C567" s="228"/>
      <c r="D567" s="228"/>
      <c r="E567"/>
      <c r="F567"/>
      <c r="G567"/>
      <c r="H567"/>
      <c r="I567"/>
      <c r="J567"/>
      <c r="K567"/>
      <c r="L567"/>
      <c r="M567"/>
      <c r="N567"/>
      <c r="O567"/>
    </row>
    <row r="568" spans="1:15">
      <c r="A568" s="227"/>
      <c r="C568" s="228"/>
      <c r="D568" s="228"/>
      <c r="E568"/>
      <c r="F568"/>
      <c r="G568"/>
      <c r="H568"/>
      <c r="I568"/>
      <c r="J568"/>
      <c r="K568"/>
      <c r="L568"/>
      <c r="M568"/>
      <c r="N568"/>
      <c r="O568"/>
    </row>
    <row r="569" spans="1:15">
      <c r="A569" s="227"/>
      <c r="C569" s="228"/>
      <c r="D569" s="228"/>
      <c r="E569"/>
      <c r="F569"/>
      <c r="G569"/>
      <c r="H569"/>
      <c r="I569"/>
      <c r="J569"/>
      <c r="K569"/>
      <c r="L569"/>
      <c r="M569"/>
      <c r="N569"/>
      <c r="O569"/>
    </row>
    <row r="570" spans="1:15">
      <c r="A570" s="227"/>
      <c r="C570" s="228"/>
      <c r="D570" s="228"/>
      <c r="E570"/>
      <c r="F570"/>
      <c r="G570"/>
      <c r="H570"/>
      <c r="I570"/>
      <c r="J570"/>
      <c r="K570"/>
      <c r="L570"/>
      <c r="M570"/>
      <c r="N570"/>
      <c r="O570"/>
    </row>
    <row r="571" spans="1:15">
      <c r="A571" s="227"/>
      <c r="C571" s="228"/>
      <c r="D571" s="228"/>
      <c r="E571"/>
      <c r="F571"/>
      <c r="G571"/>
      <c r="H571"/>
      <c r="I571"/>
      <c r="J571"/>
      <c r="K571"/>
      <c r="L571"/>
      <c r="M571"/>
      <c r="N571"/>
      <c r="O571"/>
    </row>
    <row r="572" spans="1:15">
      <c r="A572" s="227"/>
      <c r="C572" s="228"/>
      <c r="D572" s="228"/>
      <c r="E572"/>
      <c r="F572"/>
      <c r="G572"/>
      <c r="H572"/>
      <c r="I572"/>
      <c r="J572"/>
      <c r="K572"/>
      <c r="L572"/>
      <c r="M572"/>
      <c r="N572"/>
      <c r="O572"/>
    </row>
    <row r="573" spans="1:15">
      <c r="A573" s="227"/>
      <c r="C573" s="228"/>
      <c r="D573" s="228"/>
      <c r="E573"/>
      <c r="F573"/>
      <c r="G573"/>
      <c r="H573"/>
      <c r="I573"/>
      <c r="J573"/>
      <c r="K573"/>
      <c r="L573"/>
      <c r="M573"/>
      <c r="N573"/>
      <c r="O573"/>
    </row>
    <row r="574" spans="1:15">
      <c r="A574" s="227"/>
      <c r="C574" s="228"/>
      <c r="D574" s="228"/>
      <c r="E574"/>
      <c r="F574"/>
      <c r="G574"/>
      <c r="H574"/>
      <c r="I574"/>
      <c r="J574"/>
      <c r="K574"/>
      <c r="L574"/>
      <c r="M574"/>
      <c r="N574"/>
      <c r="O574"/>
    </row>
    <row r="575" spans="1:15">
      <c r="A575" s="227"/>
      <c r="C575" s="228"/>
      <c r="D575" s="228"/>
      <c r="E575"/>
      <c r="F575"/>
      <c r="G575"/>
      <c r="H575"/>
      <c r="I575"/>
      <c r="J575"/>
      <c r="K575"/>
      <c r="L575"/>
      <c r="M575"/>
      <c r="N575"/>
      <c r="O575"/>
    </row>
    <row r="576" spans="1:15">
      <c r="A576" s="227"/>
      <c r="C576" s="228"/>
      <c r="D576" s="228"/>
      <c r="E576"/>
      <c r="F576"/>
      <c r="G576"/>
      <c r="H576"/>
      <c r="I576"/>
      <c r="J576"/>
      <c r="K576"/>
      <c r="L576"/>
      <c r="M576"/>
      <c r="N576"/>
      <c r="O576"/>
    </row>
    <row r="577" spans="1:15">
      <c r="A577" s="227"/>
      <c r="C577" s="228"/>
      <c r="D577" s="228"/>
      <c r="E577"/>
      <c r="F577"/>
      <c r="G577"/>
      <c r="H577"/>
      <c r="I577"/>
      <c r="J577"/>
      <c r="K577"/>
      <c r="L577"/>
      <c r="M577"/>
      <c r="N577"/>
      <c r="O577"/>
    </row>
    <row r="578" spans="1:15">
      <c r="A578" s="227"/>
      <c r="C578" s="228"/>
      <c r="D578" s="228"/>
      <c r="E578"/>
      <c r="F578"/>
      <c r="G578"/>
      <c r="H578"/>
      <c r="I578"/>
      <c r="J578"/>
      <c r="K578"/>
      <c r="L578"/>
      <c r="M578"/>
      <c r="N578"/>
      <c r="O578"/>
    </row>
    <row r="579" spans="1:15">
      <c r="A579" s="227"/>
      <c r="C579" s="228"/>
      <c r="D579" s="228"/>
      <c r="E579"/>
      <c r="F579"/>
      <c r="G579"/>
      <c r="H579"/>
      <c r="I579"/>
      <c r="J579"/>
      <c r="K579"/>
      <c r="L579"/>
      <c r="M579"/>
      <c r="N579"/>
      <c r="O579"/>
    </row>
    <row r="580" spans="1:15">
      <c r="A580" s="227"/>
      <c r="C580" s="228"/>
      <c r="D580" s="228"/>
      <c r="E580"/>
      <c r="F580"/>
      <c r="G580"/>
      <c r="H580"/>
      <c r="I580"/>
      <c r="J580"/>
      <c r="K580"/>
      <c r="L580"/>
      <c r="M580"/>
      <c r="N580"/>
      <c r="O580"/>
    </row>
    <row r="581" spans="1:15">
      <c r="A581" s="227"/>
      <c r="C581" s="228"/>
      <c r="D581" s="228"/>
      <c r="E581"/>
      <c r="F581"/>
      <c r="G581"/>
      <c r="H581"/>
      <c r="I581"/>
      <c r="J581"/>
      <c r="K581"/>
      <c r="L581"/>
      <c r="M581"/>
      <c r="N581"/>
      <c r="O581"/>
    </row>
    <row r="582" spans="1:15">
      <c r="A582" s="227"/>
      <c r="C582" s="228"/>
      <c r="D582" s="228"/>
      <c r="E582"/>
      <c r="F582"/>
      <c r="G582"/>
      <c r="H582"/>
      <c r="I582"/>
      <c r="J582"/>
      <c r="K582"/>
      <c r="L582"/>
      <c r="M582"/>
      <c r="N582"/>
      <c r="O582"/>
    </row>
    <row r="583" spans="1:15">
      <c r="A583" s="227"/>
      <c r="C583" s="228"/>
      <c r="D583" s="228"/>
      <c r="E583"/>
      <c r="F583"/>
      <c r="G583"/>
      <c r="H583"/>
      <c r="I583"/>
      <c r="J583"/>
      <c r="K583"/>
      <c r="L583"/>
      <c r="M583"/>
      <c r="N583"/>
      <c r="O583"/>
    </row>
    <row r="584" spans="1:15">
      <c r="A584" s="227"/>
      <c r="C584" s="228"/>
      <c r="D584" s="228"/>
      <c r="E584"/>
      <c r="F584"/>
      <c r="G584"/>
      <c r="H584"/>
      <c r="I584"/>
      <c r="J584"/>
      <c r="K584"/>
      <c r="L584"/>
      <c r="M584"/>
      <c r="N584"/>
      <c r="O584"/>
    </row>
    <row r="585" spans="1:15">
      <c r="A585" s="227"/>
      <c r="C585" s="228"/>
      <c r="D585" s="228"/>
      <c r="E585"/>
      <c r="F585"/>
      <c r="G585"/>
      <c r="H585"/>
      <c r="I585"/>
      <c r="J585"/>
      <c r="K585"/>
      <c r="L585"/>
      <c r="M585"/>
      <c r="N585"/>
      <c r="O585"/>
    </row>
    <row r="586" spans="1:15">
      <c r="A586" s="227"/>
      <c r="C586" s="228"/>
      <c r="D586" s="228"/>
      <c r="E586"/>
      <c r="F586"/>
      <c r="G586"/>
      <c r="H586"/>
      <c r="I586"/>
      <c r="J586"/>
      <c r="K586"/>
      <c r="L586"/>
      <c r="M586"/>
      <c r="N586"/>
      <c r="O586"/>
    </row>
    <row r="587" spans="1:15">
      <c r="A587" s="227"/>
      <c r="C587" s="228"/>
      <c r="D587" s="228"/>
      <c r="E587"/>
      <c r="F587"/>
      <c r="G587"/>
      <c r="H587"/>
      <c r="I587"/>
      <c r="J587"/>
      <c r="K587"/>
      <c r="L587"/>
      <c r="M587"/>
      <c r="N587"/>
      <c r="O587"/>
    </row>
    <row r="588" spans="1:15">
      <c r="A588" s="227"/>
      <c r="C588" s="228"/>
      <c r="D588" s="228"/>
      <c r="E588"/>
      <c r="F588"/>
      <c r="G588"/>
      <c r="H588"/>
      <c r="I588"/>
      <c r="J588"/>
      <c r="K588"/>
      <c r="L588"/>
      <c r="M588"/>
      <c r="N588"/>
      <c r="O588"/>
    </row>
    <row r="589" spans="1:15">
      <c r="A589" s="227"/>
      <c r="C589" s="228"/>
      <c r="D589" s="228"/>
      <c r="E589"/>
      <c r="F589"/>
      <c r="G589"/>
      <c r="H589"/>
      <c r="I589"/>
      <c r="J589"/>
      <c r="K589"/>
      <c r="L589"/>
      <c r="M589"/>
      <c r="N589"/>
      <c r="O589"/>
    </row>
    <row r="590" spans="1:15">
      <c r="A590" s="227"/>
      <c r="C590" s="228"/>
      <c r="D590" s="228"/>
      <c r="E590"/>
      <c r="F590"/>
      <c r="G590"/>
      <c r="H590"/>
      <c r="I590"/>
      <c r="J590"/>
      <c r="K590"/>
      <c r="L590"/>
      <c r="M590"/>
      <c r="N590"/>
      <c r="O590"/>
    </row>
    <row r="591" spans="1:15">
      <c r="A591" s="227"/>
      <c r="C591" s="228"/>
      <c r="D591" s="228"/>
      <c r="E591"/>
      <c r="F591"/>
      <c r="G591"/>
      <c r="H591"/>
      <c r="I591"/>
      <c r="J591"/>
      <c r="K591"/>
      <c r="L591"/>
      <c r="M591"/>
      <c r="N591"/>
      <c r="O591"/>
    </row>
    <row r="592" spans="1:15">
      <c r="A592" s="227"/>
      <c r="C592" s="228"/>
      <c r="D592" s="228"/>
      <c r="E592"/>
      <c r="F592"/>
      <c r="G592"/>
      <c r="H592"/>
      <c r="I592"/>
      <c r="J592"/>
      <c r="K592"/>
      <c r="L592"/>
      <c r="M592"/>
      <c r="N592"/>
      <c r="O592"/>
    </row>
    <row r="593" spans="1:15">
      <c r="A593" s="227"/>
      <c r="C593" s="228"/>
      <c r="D593" s="228"/>
      <c r="E593"/>
      <c r="F593"/>
      <c r="G593"/>
      <c r="H593"/>
      <c r="I593"/>
      <c r="J593"/>
      <c r="K593"/>
      <c r="L593"/>
      <c r="M593"/>
      <c r="N593"/>
      <c r="O593"/>
    </row>
    <row r="594" spans="1:15">
      <c r="A594" s="227"/>
      <c r="C594" s="228"/>
      <c r="D594" s="228"/>
      <c r="E594"/>
      <c r="F594"/>
      <c r="G594"/>
      <c r="H594"/>
      <c r="I594"/>
      <c r="J594"/>
      <c r="K594"/>
      <c r="L594"/>
      <c r="M594"/>
      <c r="N594"/>
      <c r="O594"/>
    </row>
    <row r="595" spans="1:15">
      <c r="A595" s="227"/>
      <c r="C595" s="228"/>
      <c r="D595" s="228"/>
      <c r="E595"/>
      <c r="F595"/>
      <c r="G595"/>
      <c r="H595"/>
      <c r="I595"/>
      <c r="J595"/>
      <c r="K595"/>
      <c r="L595"/>
      <c r="M595"/>
      <c r="N595"/>
      <c r="O595"/>
    </row>
    <row r="596" spans="1:15">
      <c r="A596" s="227"/>
      <c r="C596" s="228"/>
      <c r="D596" s="228"/>
      <c r="E596"/>
      <c r="F596"/>
      <c r="G596"/>
      <c r="H596"/>
      <c r="I596"/>
      <c r="J596"/>
      <c r="K596"/>
      <c r="L596"/>
      <c r="M596"/>
      <c r="N596"/>
      <c r="O596"/>
    </row>
    <row r="597" spans="1:15">
      <c r="A597" s="227"/>
      <c r="C597" s="228"/>
      <c r="D597" s="228"/>
      <c r="E597"/>
      <c r="F597"/>
      <c r="G597"/>
      <c r="H597"/>
      <c r="I597"/>
      <c r="J597"/>
      <c r="K597"/>
      <c r="L597"/>
      <c r="M597"/>
      <c r="N597"/>
      <c r="O597"/>
    </row>
    <row r="598" spans="1:15">
      <c r="A598" s="227"/>
      <c r="C598" s="228"/>
      <c r="D598" s="228"/>
      <c r="E598"/>
      <c r="F598"/>
      <c r="G598"/>
      <c r="H598"/>
      <c r="I598"/>
      <c r="J598"/>
      <c r="K598"/>
      <c r="L598"/>
      <c r="M598"/>
      <c r="N598"/>
      <c r="O598"/>
    </row>
    <row r="599" spans="1:15">
      <c r="A599" s="227"/>
      <c r="C599" s="228"/>
      <c r="D599" s="228"/>
      <c r="E599"/>
      <c r="F599"/>
      <c r="G599"/>
      <c r="H599"/>
      <c r="I599"/>
      <c r="J599"/>
      <c r="K599"/>
      <c r="L599"/>
      <c r="M599"/>
      <c r="N599"/>
      <c r="O599"/>
    </row>
    <row r="600" spans="1:15">
      <c r="A600" s="227"/>
      <c r="C600" s="228"/>
      <c r="D600" s="228"/>
      <c r="E600"/>
      <c r="F600"/>
      <c r="G600"/>
      <c r="H600"/>
      <c r="I600"/>
      <c r="J600"/>
      <c r="K600"/>
      <c r="L600"/>
      <c r="M600"/>
      <c r="N600"/>
      <c r="O600"/>
    </row>
    <row r="601" spans="1:15">
      <c r="A601" s="227"/>
      <c r="C601" s="228"/>
      <c r="D601" s="228"/>
      <c r="E601"/>
      <c r="F601"/>
      <c r="G601"/>
      <c r="H601"/>
      <c r="I601"/>
      <c r="J601"/>
      <c r="K601"/>
      <c r="L601"/>
      <c r="M601"/>
      <c r="N601"/>
      <c r="O601"/>
    </row>
    <row r="602" spans="1:15">
      <c r="A602" s="227"/>
      <c r="C602" s="228"/>
      <c r="D602" s="228"/>
      <c r="E602"/>
      <c r="F602"/>
      <c r="G602"/>
      <c r="H602"/>
      <c r="I602"/>
      <c r="J602"/>
      <c r="K602"/>
      <c r="L602"/>
      <c r="M602"/>
      <c r="N602"/>
      <c r="O602"/>
    </row>
    <row r="603" spans="1:15">
      <c r="A603" s="227"/>
      <c r="C603" s="228"/>
      <c r="D603" s="228"/>
      <c r="E603"/>
      <c r="F603"/>
      <c r="G603"/>
      <c r="H603"/>
      <c r="I603"/>
      <c r="J603"/>
      <c r="K603"/>
      <c r="L603"/>
      <c r="M603"/>
      <c r="N603"/>
      <c r="O603"/>
    </row>
    <row r="604" spans="1:15">
      <c r="A604" s="227"/>
      <c r="C604" s="228"/>
      <c r="D604" s="228"/>
      <c r="E604"/>
      <c r="F604"/>
      <c r="G604"/>
      <c r="H604"/>
      <c r="I604"/>
      <c r="J604"/>
      <c r="K604"/>
      <c r="L604"/>
      <c r="M604"/>
      <c r="N604"/>
      <c r="O604"/>
    </row>
    <row r="605" spans="1:15">
      <c r="A605" s="227"/>
      <c r="C605" s="228"/>
      <c r="D605" s="228"/>
      <c r="E605"/>
      <c r="F605"/>
      <c r="G605"/>
      <c r="H605"/>
      <c r="I605"/>
      <c r="J605"/>
      <c r="K605"/>
      <c r="L605"/>
      <c r="M605"/>
      <c r="N605"/>
      <c r="O605"/>
    </row>
    <row r="606" spans="1:15">
      <c r="A606" s="227"/>
      <c r="C606" s="228"/>
      <c r="D606" s="228"/>
      <c r="E606"/>
      <c r="F606"/>
      <c r="G606"/>
      <c r="H606"/>
      <c r="I606"/>
      <c r="J606"/>
      <c r="K606"/>
      <c r="L606"/>
      <c r="M606"/>
      <c r="N606"/>
      <c r="O606"/>
    </row>
    <row r="607" spans="1:15">
      <c r="A607" s="227"/>
      <c r="C607" s="228"/>
      <c r="D607" s="228"/>
      <c r="E607"/>
      <c r="F607"/>
      <c r="G607"/>
      <c r="H607"/>
      <c r="I607"/>
      <c r="J607"/>
      <c r="K607"/>
      <c r="L607"/>
      <c r="M607"/>
      <c r="N607"/>
      <c r="O607"/>
    </row>
    <row r="608" spans="1:15">
      <c r="A608" s="227"/>
      <c r="C608" s="228"/>
      <c r="D608" s="228"/>
      <c r="E608"/>
      <c r="F608"/>
      <c r="G608"/>
      <c r="H608"/>
      <c r="I608"/>
      <c r="J608"/>
      <c r="K608"/>
      <c r="L608"/>
      <c r="M608"/>
      <c r="N608"/>
      <c r="O608"/>
    </row>
    <row r="609" spans="1:15">
      <c r="A609" s="227"/>
      <c r="C609" s="228"/>
      <c r="D609" s="228"/>
      <c r="E609"/>
      <c r="F609"/>
      <c r="G609"/>
      <c r="H609"/>
      <c r="I609"/>
      <c r="J609"/>
      <c r="K609"/>
      <c r="L609"/>
      <c r="M609"/>
      <c r="N609"/>
      <c r="O609"/>
    </row>
    <row r="610" spans="1:15">
      <c r="A610" s="227"/>
      <c r="C610" s="228"/>
      <c r="D610" s="228"/>
      <c r="E610"/>
      <c r="F610"/>
      <c r="G610"/>
      <c r="H610"/>
      <c r="I610"/>
      <c r="J610"/>
      <c r="K610"/>
      <c r="L610"/>
      <c r="M610"/>
      <c r="N610"/>
      <c r="O610"/>
    </row>
    <row r="611" spans="1:15">
      <c r="A611" s="227"/>
      <c r="C611" s="228"/>
      <c r="D611" s="228"/>
      <c r="E611"/>
      <c r="F611"/>
      <c r="G611"/>
      <c r="H611"/>
      <c r="I611"/>
      <c r="J611"/>
      <c r="K611"/>
      <c r="L611"/>
      <c r="M611"/>
      <c r="N611"/>
      <c r="O611"/>
    </row>
    <row r="612" spans="1:15">
      <c r="A612" s="227"/>
      <c r="C612" s="228"/>
      <c r="D612" s="228"/>
      <c r="E612"/>
      <c r="F612"/>
      <c r="G612"/>
      <c r="H612"/>
      <c r="I612"/>
      <c r="J612"/>
      <c r="K612"/>
      <c r="L612"/>
      <c r="M612"/>
      <c r="N612"/>
      <c r="O612"/>
    </row>
    <row r="613" spans="1:15">
      <c r="A613" s="227"/>
      <c r="C613" s="228"/>
      <c r="D613" s="228"/>
      <c r="E613"/>
      <c r="F613"/>
      <c r="G613"/>
      <c r="H613"/>
      <c r="I613"/>
      <c r="J613"/>
      <c r="K613"/>
      <c r="L613"/>
      <c r="M613"/>
      <c r="N613"/>
      <c r="O613"/>
    </row>
    <row r="614" spans="1:15">
      <c r="A614" s="227"/>
      <c r="C614" s="228"/>
      <c r="D614" s="228"/>
      <c r="E614"/>
      <c r="F614"/>
      <c r="G614"/>
      <c r="H614"/>
      <c r="I614"/>
      <c r="J614"/>
      <c r="K614"/>
      <c r="L614"/>
      <c r="M614"/>
      <c r="N614"/>
      <c r="O614"/>
    </row>
    <row r="615" spans="1:15">
      <c r="A615" s="227"/>
      <c r="C615" s="228"/>
      <c r="D615" s="228"/>
      <c r="E615"/>
      <c r="F615"/>
      <c r="G615"/>
      <c r="H615"/>
      <c r="I615"/>
      <c r="J615"/>
      <c r="K615"/>
      <c r="L615"/>
      <c r="M615"/>
      <c r="N615"/>
      <c r="O615"/>
    </row>
    <row r="616" spans="1:15">
      <c r="A616" s="227"/>
      <c r="C616" s="228"/>
      <c r="D616" s="228"/>
      <c r="E616"/>
      <c r="F616"/>
      <c r="G616"/>
      <c r="H616"/>
      <c r="I616"/>
      <c r="J616"/>
      <c r="K616"/>
      <c r="L616"/>
      <c r="M616"/>
      <c r="N616"/>
      <c r="O616"/>
    </row>
    <row r="617" spans="1:15">
      <c r="A617" s="227"/>
      <c r="C617" s="228"/>
      <c r="D617" s="228"/>
      <c r="E617"/>
      <c r="F617"/>
      <c r="G617"/>
      <c r="H617"/>
      <c r="I617"/>
      <c r="J617"/>
      <c r="K617"/>
      <c r="L617"/>
      <c r="M617"/>
      <c r="N617"/>
      <c r="O617"/>
    </row>
    <row r="618" spans="1:15">
      <c r="A618" s="227"/>
      <c r="C618" s="228"/>
      <c r="D618" s="228"/>
      <c r="E618"/>
      <c r="F618"/>
      <c r="G618"/>
      <c r="H618"/>
      <c r="I618"/>
      <c r="J618"/>
      <c r="K618"/>
      <c r="L618"/>
      <c r="M618"/>
      <c r="N618"/>
      <c r="O618"/>
    </row>
    <row r="619" spans="1:15">
      <c r="A619" s="227"/>
      <c r="C619" s="228"/>
      <c r="D619" s="228"/>
      <c r="E619"/>
      <c r="F619"/>
      <c r="G619"/>
      <c r="H619"/>
      <c r="I619"/>
      <c r="J619"/>
      <c r="K619"/>
      <c r="L619"/>
      <c r="M619"/>
      <c r="N619"/>
      <c r="O619"/>
    </row>
    <row r="620" spans="1:15">
      <c r="A620" s="227"/>
      <c r="C620" s="228"/>
      <c r="D620" s="228"/>
      <c r="E620"/>
      <c r="F620"/>
      <c r="G620"/>
      <c r="H620"/>
      <c r="I620"/>
      <c r="J620"/>
      <c r="K620"/>
      <c r="L620"/>
      <c r="M620"/>
      <c r="N620"/>
      <c r="O620"/>
    </row>
    <row r="621" spans="1:15">
      <c r="A621" s="227"/>
      <c r="C621" s="228"/>
      <c r="D621" s="228"/>
      <c r="E621"/>
      <c r="F621"/>
      <c r="G621"/>
      <c r="H621"/>
      <c r="I621"/>
      <c r="J621"/>
      <c r="K621"/>
      <c r="L621"/>
      <c r="M621"/>
      <c r="N621"/>
      <c r="O621"/>
    </row>
    <row r="622" spans="1:15">
      <c r="A622" s="227"/>
      <c r="C622" s="228"/>
      <c r="D622" s="228"/>
      <c r="E622"/>
      <c r="F622"/>
      <c r="G622"/>
      <c r="H622"/>
      <c r="I622"/>
      <c r="J622"/>
      <c r="K622"/>
      <c r="L622"/>
      <c r="M622"/>
      <c r="N622"/>
      <c r="O622"/>
    </row>
    <row r="623" spans="1:15">
      <c r="A623" s="227"/>
      <c r="C623" s="228"/>
      <c r="D623" s="228"/>
      <c r="E623"/>
      <c r="F623"/>
      <c r="G623"/>
      <c r="H623"/>
      <c r="I623"/>
      <c r="J623"/>
      <c r="K623"/>
      <c r="L623"/>
      <c r="M623"/>
      <c r="N623"/>
      <c r="O623"/>
    </row>
    <row r="624" spans="1:15">
      <c r="A624" s="227"/>
      <c r="C624" s="228"/>
      <c r="D624" s="228"/>
      <c r="E624"/>
      <c r="F624"/>
      <c r="G624"/>
      <c r="H624"/>
      <c r="I624"/>
      <c r="J624"/>
      <c r="K624"/>
      <c r="L624"/>
      <c r="M624"/>
      <c r="N624"/>
      <c r="O624"/>
    </row>
    <row r="625" spans="1:15">
      <c r="A625" s="227"/>
      <c r="C625" s="228"/>
      <c r="D625" s="228"/>
      <c r="E625"/>
      <c r="F625"/>
      <c r="G625"/>
      <c r="H625"/>
      <c r="I625"/>
      <c r="J625"/>
      <c r="K625"/>
      <c r="L625"/>
      <c r="M625"/>
      <c r="N625"/>
      <c r="O625"/>
    </row>
    <row r="626" spans="1:15">
      <c r="A626" s="227"/>
      <c r="C626" s="228"/>
      <c r="D626" s="228"/>
      <c r="E626"/>
      <c r="F626"/>
      <c r="G626"/>
      <c r="H626"/>
      <c r="I626"/>
      <c r="J626"/>
      <c r="K626"/>
      <c r="L626"/>
      <c r="M626"/>
      <c r="N626"/>
      <c r="O626"/>
    </row>
    <row r="627" spans="1:15">
      <c r="A627" s="227"/>
      <c r="C627" s="228"/>
      <c r="D627" s="228"/>
      <c r="E627"/>
      <c r="F627"/>
      <c r="G627"/>
      <c r="H627"/>
      <c r="I627"/>
      <c r="J627"/>
      <c r="K627"/>
      <c r="L627"/>
      <c r="M627"/>
      <c r="N627"/>
      <c r="O627"/>
    </row>
    <row r="628" spans="1:15">
      <c r="A628" s="227"/>
      <c r="C628" s="228"/>
      <c r="D628" s="228"/>
      <c r="E628"/>
      <c r="F628"/>
      <c r="G628"/>
      <c r="H628"/>
      <c r="I628"/>
      <c r="J628"/>
      <c r="K628"/>
      <c r="L628"/>
      <c r="M628"/>
      <c r="N628"/>
      <c r="O628"/>
    </row>
    <row r="629" spans="1:15">
      <c r="A629" s="227"/>
      <c r="C629" s="228"/>
      <c r="D629" s="228"/>
      <c r="E629"/>
      <c r="F629"/>
      <c r="G629"/>
      <c r="H629"/>
      <c r="I629"/>
      <c r="J629"/>
      <c r="K629"/>
      <c r="L629"/>
      <c r="M629"/>
      <c r="N629"/>
      <c r="O629"/>
    </row>
    <row r="630" spans="1:15">
      <c r="A630" s="227"/>
      <c r="C630" s="228"/>
      <c r="D630" s="228"/>
      <c r="E630"/>
      <c r="F630"/>
      <c r="G630"/>
      <c r="H630"/>
      <c r="I630"/>
      <c r="J630"/>
      <c r="K630"/>
      <c r="L630"/>
      <c r="M630"/>
      <c r="N630"/>
      <c r="O630"/>
    </row>
    <row r="631" spans="1:15">
      <c r="A631" s="227"/>
      <c r="C631" s="228"/>
      <c r="D631" s="228"/>
      <c r="E631"/>
      <c r="F631"/>
      <c r="G631"/>
      <c r="H631"/>
      <c r="I631"/>
      <c r="J631"/>
      <c r="K631"/>
      <c r="L631"/>
      <c r="M631"/>
      <c r="N631"/>
      <c r="O631"/>
    </row>
    <row r="632" spans="1:15">
      <c r="A632" s="227"/>
      <c r="C632" s="228"/>
      <c r="D632" s="228"/>
      <c r="E632"/>
      <c r="F632"/>
      <c r="G632"/>
      <c r="H632"/>
      <c r="I632"/>
      <c r="J632"/>
      <c r="K632"/>
      <c r="L632"/>
      <c r="M632"/>
      <c r="N632"/>
      <c r="O632"/>
    </row>
    <row r="633" spans="1:15">
      <c r="A633" s="227"/>
      <c r="C633" s="228"/>
      <c r="D633" s="228"/>
      <c r="E633"/>
      <c r="F633"/>
      <c r="G633"/>
      <c r="H633"/>
      <c r="I633"/>
      <c r="J633"/>
      <c r="K633"/>
      <c r="L633"/>
      <c r="M633"/>
      <c r="N633"/>
      <c r="O633"/>
    </row>
    <row r="634" spans="1:15">
      <c r="A634" s="227"/>
      <c r="C634" s="228"/>
      <c r="D634" s="228"/>
      <c r="E634"/>
      <c r="F634"/>
      <c r="G634"/>
      <c r="H634"/>
      <c r="I634"/>
      <c r="J634"/>
      <c r="K634"/>
      <c r="L634"/>
      <c r="M634"/>
      <c r="N634"/>
      <c r="O634"/>
    </row>
    <row r="635" spans="1:15">
      <c r="A635" s="227"/>
      <c r="C635" s="228"/>
      <c r="D635" s="228"/>
      <c r="E635"/>
      <c r="F635"/>
      <c r="G635"/>
      <c r="H635"/>
      <c r="I635"/>
      <c r="J635"/>
      <c r="K635"/>
      <c r="L635"/>
      <c r="M635"/>
      <c r="N635"/>
      <c r="O635"/>
    </row>
    <row r="636" spans="1:15">
      <c r="A636" s="227"/>
      <c r="C636" s="228"/>
      <c r="D636" s="228"/>
      <c r="E636"/>
      <c r="F636"/>
      <c r="G636"/>
      <c r="H636"/>
      <c r="I636"/>
      <c r="J636"/>
      <c r="K636"/>
      <c r="L636"/>
      <c r="M636"/>
      <c r="N636"/>
      <c r="O636"/>
    </row>
    <row r="637" spans="1:15">
      <c r="A637" s="227"/>
      <c r="C637" s="228"/>
      <c r="D637" s="228"/>
      <c r="E637"/>
      <c r="F637"/>
      <c r="G637"/>
      <c r="H637"/>
      <c r="I637"/>
      <c r="J637"/>
      <c r="K637"/>
      <c r="L637"/>
      <c r="M637"/>
      <c r="N637"/>
      <c r="O637"/>
    </row>
    <row r="638" spans="1:15">
      <c r="A638" s="227"/>
      <c r="C638" s="228"/>
      <c r="D638" s="228"/>
      <c r="E638"/>
      <c r="F638"/>
      <c r="G638"/>
      <c r="H638"/>
      <c r="I638"/>
      <c r="J638"/>
      <c r="K638"/>
      <c r="L638"/>
      <c r="M638"/>
      <c r="N638"/>
      <c r="O638"/>
    </row>
    <row r="639" spans="1:15">
      <c r="A639" s="227"/>
      <c r="C639" s="228"/>
      <c r="D639" s="228"/>
      <c r="E639"/>
      <c r="F639"/>
      <c r="G639"/>
      <c r="H639"/>
      <c r="I639"/>
      <c r="J639"/>
      <c r="K639"/>
      <c r="L639"/>
      <c r="M639"/>
      <c r="N639"/>
      <c r="O639"/>
    </row>
    <row r="640" spans="1:15">
      <c r="A640" s="227"/>
      <c r="C640" s="228"/>
      <c r="D640" s="228"/>
      <c r="E640"/>
      <c r="F640"/>
      <c r="G640"/>
      <c r="H640"/>
      <c r="I640"/>
      <c r="J640"/>
      <c r="K640"/>
      <c r="L640"/>
      <c r="M640"/>
      <c r="N640"/>
      <c r="O640"/>
    </row>
    <row r="641" spans="1:15">
      <c r="A641" s="227"/>
      <c r="C641" s="228"/>
      <c r="D641" s="228"/>
      <c r="E641"/>
      <c r="F641"/>
      <c r="G641"/>
      <c r="H641"/>
      <c r="I641"/>
      <c r="J641"/>
      <c r="K641"/>
      <c r="L641"/>
      <c r="M641"/>
      <c r="N641"/>
      <c r="O641"/>
    </row>
    <row r="642" spans="1:15">
      <c r="A642" s="227"/>
      <c r="C642" s="228"/>
      <c r="D642" s="228"/>
      <c r="E642"/>
      <c r="F642"/>
      <c r="G642"/>
      <c r="H642"/>
      <c r="I642"/>
      <c r="J642"/>
      <c r="K642"/>
      <c r="L642"/>
      <c r="M642"/>
      <c r="N642"/>
      <c r="O642"/>
    </row>
    <row r="643" spans="1:15">
      <c r="A643" s="227"/>
      <c r="C643" s="228"/>
      <c r="D643" s="228"/>
      <c r="E643"/>
      <c r="F643"/>
      <c r="G643"/>
      <c r="H643"/>
      <c r="I643"/>
      <c r="J643"/>
      <c r="K643"/>
      <c r="L643"/>
      <c r="M643"/>
      <c r="N643"/>
      <c r="O643"/>
    </row>
    <row r="644" spans="1:15">
      <c r="A644" s="227"/>
      <c r="C644" s="228"/>
      <c r="D644" s="228"/>
      <c r="E644"/>
      <c r="F644"/>
      <c r="G644"/>
      <c r="H644"/>
      <c r="I644"/>
      <c r="J644"/>
      <c r="K644"/>
      <c r="L644"/>
      <c r="M644"/>
      <c r="N644"/>
      <c r="O644"/>
    </row>
    <row r="645" spans="1:15">
      <c r="A645" s="227"/>
      <c r="C645" s="228"/>
      <c r="D645" s="228"/>
      <c r="E645"/>
      <c r="F645"/>
      <c r="G645"/>
      <c r="H645"/>
      <c r="I645"/>
      <c r="J645"/>
      <c r="K645"/>
      <c r="L645"/>
      <c r="M645"/>
      <c r="N645"/>
      <c r="O645"/>
    </row>
    <row r="646" spans="1:15">
      <c r="A646" s="227"/>
      <c r="C646" s="228"/>
      <c r="D646" s="228"/>
      <c r="E646"/>
      <c r="F646"/>
      <c r="G646"/>
      <c r="H646"/>
      <c r="I646"/>
      <c r="J646"/>
      <c r="K646"/>
      <c r="L646"/>
      <c r="M646"/>
      <c r="N646"/>
      <c r="O646"/>
    </row>
    <row r="647" spans="1:15">
      <c r="A647" s="227"/>
      <c r="C647" s="228"/>
      <c r="D647" s="228"/>
      <c r="E647"/>
      <c r="F647"/>
      <c r="G647"/>
      <c r="H647"/>
      <c r="I647"/>
      <c r="J647"/>
      <c r="K647"/>
      <c r="L647"/>
      <c r="M647"/>
      <c r="N647"/>
      <c r="O647"/>
    </row>
    <row r="648" spans="1:15">
      <c r="A648" s="227"/>
      <c r="C648" s="228"/>
      <c r="D648" s="228"/>
      <c r="E648"/>
      <c r="F648"/>
      <c r="G648"/>
      <c r="H648"/>
      <c r="I648"/>
      <c r="J648"/>
      <c r="K648"/>
      <c r="L648"/>
      <c r="M648"/>
      <c r="N648"/>
      <c r="O648"/>
    </row>
    <row r="649" spans="1:15">
      <c r="A649" s="227"/>
      <c r="C649" s="228"/>
      <c r="D649" s="228"/>
      <c r="E649"/>
      <c r="F649"/>
      <c r="G649"/>
      <c r="H649"/>
      <c r="I649"/>
      <c r="J649"/>
      <c r="K649"/>
      <c r="L649"/>
      <c r="M649"/>
      <c r="N649"/>
      <c r="O649"/>
    </row>
    <row r="650" spans="1:15">
      <c r="A650" s="227"/>
      <c r="C650" s="228"/>
      <c r="D650" s="228"/>
      <c r="E650"/>
      <c r="F650"/>
      <c r="G650"/>
      <c r="H650"/>
      <c r="I650"/>
      <c r="J650"/>
      <c r="K650"/>
      <c r="L650"/>
      <c r="M650"/>
      <c r="N650"/>
      <c r="O650"/>
    </row>
    <row r="651" spans="1:15">
      <c r="A651" s="227"/>
      <c r="C651" s="228"/>
      <c r="D651" s="228"/>
      <c r="E651"/>
      <c r="F651"/>
      <c r="G651"/>
      <c r="H651"/>
      <c r="I651"/>
      <c r="J651"/>
      <c r="K651"/>
      <c r="L651"/>
      <c r="M651"/>
      <c r="N651"/>
      <c r="O651"/>
    </row>
    <row r="652" spans="1:15">
      <c r="A652" s="227"/>
      <c r="C652" s="228"/>
      <c r="D652" s="228"/>
      <c r="E652"/>
      <c r="F652"/>
      <c r="G652"/>
      <c r="H652"/>
      <c r="I652"/>
      <c r="J652"/>
      <c r="K652"/>
      <c r="L652"/>
      <c r="M652"/>
      <c r="N652"/>
      <c r="O652"/>
    </row>
    <row r="653" spans="1:15">
      <c r="A653" s="227"/>
      <c r="C653" s="228"/>
      <c r="D653" s="228"/>
      <c r="E653"/>
      <c r="F653"/>
      <c r="G653"/>
      <c r="H653"/>
      <c r="I653"/>
      <c r="J653"/>
      <c r="K653"/>
      <c r="L653"/>
      <c r="M653"/>
      <c r="N653"/>
      <c r="O653"/>
    </row>
    <row r="654" spans="1:15">
      <c r="A654" s="227"/>
      <c r="C654" s="228"/>
      <c r="D654" s="228"/>
      <c r="E654"/>
      <c r="F654"/>
      <c r="G654"/>
      <c r="H654"/>
      <c r="I654"/>
      <c r="J654"/>
      <c r="K654"/>
      <c r="L654"/>
      <c r="M654"/>
      <c r="N654"/>
      <c r="O654"/>
    </row>
    <row r="655" spans="1:15">
      <c r="A655" s="227"/>
      <c r="C655" s="228"/>
      <c r="D655" s="228"/>
      <c r="E655"/>
      <c r="F655"/>
      <c r="G655"/>
      <c r="H655"/>
      <c r="I655"/>
      <c r="J655"/>
      <c r="K655"/>
      <c r="L655"/>
      <c r="M655"/>
      <c r="N655"/>
      <c r="O655"/>
    </row>
    <row r="656" spans="1:15">
      <c r="A656" s="227"/>
      <c r="C656" s="228"/>
      <c r="D656" s="228"/>
      <c r="E656"/>
      <c r="F656"/>
      <c r="G656"/>
      <c r="H656"/>
      <c r="I656"/>
      <c r="J656"/>
      <c r="K656"/>
      <c r="L656"/>
      <c r="M656"/>
      <c r="N656"/>
      <c r="O656"/>
    </row>
    <row r="657" spans="1:15">
      <c r="A657" s="227"/>
      <c r="C657" s="228"/>
      <c r="D657" s="228"/>
      <c r="E657"/>
      <c r="F657"/>
      <c r="G657"/>
      <c r="H657"/>
      <c r="I657"/>
      <c r="J657"/>
      <c r="K657"/>
      <c r="L657"/>
      <c r="M657"/>
      <c r="N657"/>
      <c r="O657"/>
    </row>
    <row r="658" spans="1:15">
      <c r="A658" s="227"/>
      <c r="C658" s="228"/>
      <c r="D658" s="228"/>
      <c r="E658"/>
      <c r="F658"/>
      <c r="G658"/>
      <c r="H658"/>
      <c r="I658"/>
      <c r="J658"/>
      <c r="K658"/>
      <c r="L658"/>
      <c r="M658"/>
      <c r="N658"/>
      <c r="O658"/>
    </row>
    <row r="659" spans="1:15">
      <c r="A659" s="227"/>
      <c r="C659" s="228"/>
      <c r="D659" s="228"/>
      <c r="E659"/>
      <c r="F659"/>
      <c r="G659"/>
      <c r="H659"/>
      <c r="I659"/>
      <c r="J659"/>
      <c r="K659"/>
      <c r="L659"/>
      <c r="M659"/>
      <c r="N659"/>
      <c r="O659"/>
    </row>
    <row r="660" spans="1:15">
      <c r="A660" s="227"/>
      <c r="C660" s="228"/>
      <c r="D660" s="228"/>
      <c r="E660"/>
      <c r="F660"/>
      <c r="G660"/>
      <c r="H660"/>
      <c r="I660"/>
      <c r="J660"/>
      <c r="K660"/>
      <c r="L660"/>
      <c r="M660"/>
      <c r="N660"/>
      <c r="O660"/>
    </row>
    <row r="661" spans="1:15">
      <c r="A661" s="227"/>
      <c r="C661" s="228"/>
      <c r="D661" s="228"/>
      <c r="E661"/>
      <c r="F661"/>
      <c r="G661"/>
      <c r="H661"/>
      <c r="I661"/>
      <c r="J661"/>
      <c r="K661"/>
      <c r="L661"/>
      <c r="M661"/>
      <c r="N661"/>
      <c r="O661"/>
    </row>
    <row r="662" spans="1:15">
      <c r="A662" s="227"/>
      <c r="C662" s="228"/>
      <c r="D662" s="228"/>
      <c r="E662"/>
      <c r="F662"/>
      <c r="G662"/>
      <c r="H662"/>
      <c r="I662"/>
      <c r="J662"/>
      <c r="K662"/>
      <c r="L662"/>
      <c r="M662"/>
      <c r="N662"/>
      <c r="O662"/>
    </row>
    <row r="663" spans="1:15">
      <c r="A663" s="227"/>
      <c r="C663" s="228"/>
      <c r="D663" s="228"/>
      <c r="E663"/>
      <c r="F663"/>
      <c r="G663"/>
      <c r="H663"/>
      <c r="I663"/>
      <c r="J663"/>
      <c r="K663"/>
      <c r="L663"/>
      <c r="M663"/>
      <c r="N663"/>
      <c r="O663"/>
    </row>
    <row r="664" spans="1:15">
      <c r="A664" s="227"/>
      <c r="C664" s="228"/>
      <c r="D664" s="228"/>
      <c r="E664"/>
      <c r="F664"/>
      <c r="G664"/>
      <c r="H664"/>
      <c r="I664"/>
      <c r="J664"/>
      <c r="K664"/>
      <c r="L664"/>
      <c r="M664"/>
      <c r="N664"/>
      <c r="O664"/>
    </row>
    <row r="665" spans="1:15">
      <c r="A665" s="227"/>
      <c r="C665" s="228"/>
      <c r="D665" s="228"/>
      <c r="E665"/>
      <c r="F665"/>
      <c r="G665"/>
      <c r="H665"/>
      <c r="I665"/>
      <c r="J665"/>
      <c r="K665"/>
      <c r="L665"/>
      <c r="M665"/>
      <c r="N665"/>
      <c r="O665"/>
    </row>
    <row r="666" spans="1:15">
      <c r="A666" s="227"/>
      <c r="C666" s="228"/>
      <c r="D666" s="228"/>
      <c r="E666"/>
      <c r="F666"/>
      <c r="G666"/>
      <c r="H666"/>
      <c r="I666"/>
      <c r="J666"/>
      <c r="K666"/>
      <c r="L666"/>
      <c r="M666"/>
      <c r="N666"/>
      <c r="O666"/>
    </row>
    <row r="667" spans="1:15">
      <c r="A667" s="227"/>
      <c r="C667" s="228"/>
      <c r="D667" s="228"/>
      <c r="E667"/>
      <c r="F667"/>
      <c r="G667"/>
      <c r="H667"/>
      <c r="I667"/>
      <c r="J667"/>
      <c r="K667"/>
      <c r="L667"/>
      <c r="M667"/>
      <c r="N667"/>
      <c r="O667"/>
    </row>
    <row r="668" spans="1:15">
      <c r="A668" s="227"/>
      <c r="C668" s="228"/>
      <c r="D668" s="228"/>
      <c r="E668"/>
      <c r="F668"/>
      <c r="G668"/>
      <c r="H668"/>
      <c r="I668"/>
      <c r="J668"/>
      <c r="K668"/>
      <c r="L668"/>
      <c r="M668"/>
      <c r="N668"/>
      <c r="O668"/>
    </row>
    <row r="669" spans="1:15">
      <c r="A669" s="227"/>
      <c r="C669" s="228"/>
      <c r="D669" s="228"/>
      <c r="E669"/>
      <c r="F669"/>
      <c r="G669"/>
      <c r="H669"/>
      <c r="I669"/>
      <c r="J669"/>
      <c r="K669"/>
      <c r="L669"/>
      <c r="M669"/>
      <c r="N669"/>
      <c r="O669"/>
    </row>
    <row r="670" spans="1:15">
      <c r="A670" s="227"/>
      <c r="C670" s="228"/>
      <c r="D670" s="228"/>
      <c r="E670"/>
      <c r="F670"/>
      <c r="G670"/>
      <c r="H670"/>
      <c r="I670"/>
      <c r="J670"/>
      <c r="K670"/>
      <c r="L670"/>
      <c r="M670"/>
      <c r="N670"/>
      <c r="O670"/>
    </row>
    <row r="671" spans="1:15">
      <c r="A671" s="227"/>
      <c r="C671" s="228"/>
      <c r="D671" s="228"/>
      <c r="E671"/>
      <c r="F671"/>
      <c r="G671"/>
      <c r="H671"/>
      <c r="I671"/>
      <c r="J671"/>
      <c r="K671"/>
      <c r="L671"/>
      <c r="M671"/>
      <c r="N671"/>
      <c r="O671"/>
    </row>
    <row r="672" spans="1:15">
      <c r="A672" s="227"/>
      <c r="C672" s="228"/>
      <c r="D672" s="228"/>
      <c r="E672"/>
      <c r="F672"/>
      <c r="G672"/>
      <c r="H672"/>
      <c r="I672"/>
      <c r="J672"/>
      <c r="K672"/>
      <c r="L672"/>
      <c r="M672"/>
      <c r="N672"/>
      <c r="O672"/>
    </row>
    <row r="673" spans="1:15">
      <c r="A673" s="227"/>
      <c r="C673" s="228"/>
      <c r="D673" s="228"/>
      <c r="E673"/>
      <c r="F673"/>
      <c r="G673"/>
      <c r="H673"/>
      <c r="I673"/>
      <c r="J673"/>
      <c r="K673"/>
      <c r="L673"/>
      <c r="M673"/>
      <c r="N673"/>
      <c r="O673"/>
    </row>
    <row r="674" spans="1:15">
      <c r="A674" s="227"/>
      <c r="C674" s="228"/>
      <c r="D674" s="228"/>
      <c r="E674"/>
      <c r="F674"/>
      <c r="G674"/>
      <c r="H674"/>
      <c r="I674"/>
      <c r="J674"/>
      <c r="K674"/>
      <c r="L674"/>
      <c r="M674"/>
      <c r="N674"/>
      <c r="O674"/>
    </row>
    <row r="675" spans="1:15">
      <c r="A675" s="227"/>
      <c r="C675" s="228"/>
      <c r="D675" s="228"/>
      <c r="E675"/>
      <c r="F675"/>
      <c r="G675"/>
      <c r="H675"/>
      <c r="I675"/>
      <c r="J675"/>
      <c r="K675"/>
      <c r="L675"/>
      <c r="M675"/>
      <c r="N675"/>
      <c r="O675"/>
    </row>
    <row r="676" spans="1:15">
      <c r="A676" s="227"/>
      <c r="C676" s="228"/>
      <c r="D676" s="228"/>
      <c r="E676"/>
      <c r="F676"/>
      <c r="G676"/>
      <c r="H676"/>
      <c r="I676"/>
      <c r="J676"/>
      <c r="K676"/>
      <c r="L676"/>
      <c r="M676"/>
      <c r="N676"/>
      <c r="O676"/>
    </row>
    <row r="677" spans="1:15">
      <c r="A677" s="227"/>
      <c r="C677" s="228"/>
      <c r="D677" s="228"/>
      <c r="E677"/>
      <c r="F677"/>
      <c r="G677"/>
      <c r="H677"/>
      <c r="I677"/>
      <c r="J677"/>
      <c r="K677"/>
      <c r="L677"/>
      <c r="M677"/>
      <c r="N677"/>
      <c r="O677"/>
    </row>
    <row r="678" spans="1:15">
      <c r="A678" s="227"/>
      <c r="C678" s="228"/>
      <c r="D678" s="228"/>
      <c r="E678"/>
      <c r="F678"/>
      <c r="G678"/>
      <c r="H678"/>
      <c r="I678"/>
      <c r="J678"/>
      <c r="K678"/>
      <c r="L678"/>
      <c r="M678"/>
      <c r="N678"/>
      <c r="O678"/>
    </row>
    <row r="679" spans="1:15">
      <c r="A679" s="227"/>
      <c r="C679" s="228"/>
      <c r="D679" s="228"/>
      <c r="E679"/>
      <c r="F679"/>
      <c r="G679"/>
      <c r="H679"/>
      <c r="I679"/>
      <c r="J679"/>
      <c r="K679"/>
      <c r="L679"/>
      <c r="M679"/>
      <c r="N679"/>
      <c r="O679"/>
    </row>
    <row r="680" spans="1:15">
      <c r="A680" s="227"/>
      <c r="C680" s="228"/>
      <c r="D680" s="228"/>
      <c r="E680"/>
      <c r="F680"/>
      <c r="G680"/>
      <c r="H680"/>
      <c r="I680"/>
      <c r="J680"/>
      <c r="K680"/>
      <c r="L680"/>
      <c r="M680"/>
      <c r="N680"/>
      <c r="O680"/>
    </row>
    <row r="681" spans="1:15">
      <c r="A681" s="227"/>
      <c r="C681" s="228"/>
      <c r="D681" s="228"/>
      <c r="E681"/>
      <c r="F681"/>
      <c r="G681"/>
      <c r="H681"/>
      <c r="I681"/>
      <c r="J681"/>
      <c r="K681"/>
      <c r="L681"/>
      <c r="M681"/>
      <c r="N681"/>
      <c r="O681"/>
    </row>
    <row r="682" spans="1:15">
      <c r="A682" s="227"/>
      <c r="C682" s="228"/>
      <c r="D682" s="228"/>
      <c r="E682"/>
      <c r="F682"/>
      <c r="G682"/>
      <c r="H682"/>
      <c r="I682"/>
      <c r="J682"/>
      <c r="K682"/>
      <c r="L682"/>
      <c r="M682"/>
      <c r="N682"/>
      <c r="O682"/>
    </row>
    <row r="683" spans="1:15">
      <c r="A683" s="227"/>
      <c r="C683" s="228"/>
      <c r="D683" s="228"/>
      <c r="E683"/>
      <c r="F683"/>
      <c r="G683"/>
      <c r="H683"/>
      <c r="I683"/>
      <c r="J683"/>
      <c r="K683"/>
      <c r="L683"/>
      <c r="M683"/>
      <c r="N683"/>
      <c r="O683"/>
    </row>
    <row r="684" spans="1:15">
      <c r="A684" s="227"/>
      <c r="C684" s="228"/>
      <c r="D684" s="228"/>
      <c r="E684"/>
      <c r="F684"/>
      <c r="G684"/>
      <c r="H684"/>
      <c r="I684"/>
      <c r="J684"/>
      <c r="K684"/>
      <c r="L684"/>
      <c r="M684"/>
      <c r="N684"/>
      <c r="O684"/>
    </row>
    <row r="685" spans="1:15">
      <c r="A685" s="227"/>
      <c r="C685" s="228"/>
      <c r="D685" s="228"/>
      <c r="E685"/>
      <c r="F685"/>
      <c r="G685"/>
      <c r="H685"/>
      <c r="I685"/>
      <c r="J685"/>
      <c r="K685"/>
      <c r="L685"/>
      <c r="M685"/>
      <c r="N685"/>
      <c r="O685"/>
    </row>
    <row r="686" spans="1:15">
      <c r="A686" s="227"/>
      <c r="C686" s="228"/>
      <c r="D686" s="228"/>
      <c r="E686"/>
      <c r="F686"/>
      <c r="G686"/>
      <c r="H686"/>
      <c r="I686"/>
      <c r="J686"/>
      <c r="K686"/>
      <c r="L686"/>
      <c r="M686"/>
      <c r="N686"/>
      <c r="O686"/>
    </row>
    <row r="687" spans="1:15">
      <c r="A687" s="227"/>
      <c r="C687" s="228"/>
      <c r="D687" s="228"/>
      <c r="E687"/>
      <c r="F687"/>
      <c r="G687"/>
      <c r="H687"/>
      <c r="I687"/>
      <c r="J687"/>
      <c r="K687"/>
      <c r="L687"/>
      <c r="M687"/>
      <c r="N687"/>
      <c r="O687"/>
    </row>
    <row r="688" spans="1:15">
      <c r="A688" s="227"/>
      <c r="C688" s="228"/>
      <c r="D688" s="228"/>
      <c r="E688"/>
      <c r="F688"/>
      <c r="G688"/>
      <c r="H688"/>
      <c r="I688"/>
      <c r="J688"/>
      <c r="K688"/>
      <c r="L688"/>
      <c r="M688"/>
      <c r="N688"/>
      <c r="O688"/>
    </row>
    <row r="689" spans="1:15">
      <c r="A689" s="227"/>
      <c r="C689" s="228"/>
      <c r="D689" s="228"/>
      <c r="E689"/>
      <c r="F689"/>
      <c r="G689"/>
      <c r="H689"/>
      <c r="I689"/>
      <c r="J689"/>
      <c r="K689"/>
      <c r="L689"/>
      <c r="M689"/>
      <c r="N689"/>
      <c r="O689"/>
    </row>
    <row r="690" spans="1:15">
      <c r="A690" s="227"/>
      <c r="C690" s="228"/>
      <c r="D690" s="228"/>
      <c r="E690"/>
      <c r="F690"/>
      <c r="G690"/>
      <c r="H690"/>
      <c r="I690"/>
      <c r="J690"/>
      <c r="K690"/>
      <c r="L690"/>
      <c r="M690"/>
      <c r="N690"/>
      <c r="O690"/>
    </row>
    <row r="691" spans="1:15">
      <c r="A691" s="227"/>
      <c r="C691" s="228"/>
      <c r="D691" s="228"/>
      <c r="E691"/>
      <c r="F691"/>
      <c r="G691"/>
      <c r="H691"/>
      <c r="I691"/>
      <c r="J691"/>
      <c r="K691"/>
      <c r="L691"/>
      <c r="M691"/>
      <c r="N691"/>
      <c r="O691"/>
    </row>
    <row r="692" spans="1:15">
      <c r="A692" s="227"/>
      <c r="C692" s="228"/>
      <c r="D692" s="228"/>
      <c r="E692"/>
      <c r="F692"/>
      <c r="G692"/>
      <c r="H692"/>
      <c r="I692"/>
      <c r="J692"/>
      <c r="K692"/>
      <c r="L692"/>
      <c r="M692"/>
      <c r="N692"/>
      <c r="O692"/>
    </row>
    <row r="693" spans="1:15">
      <c r="A693" s="227"/>
      <c r="C693" s="228"/>
      <c r="D693" s="228"/>
      <c r="E693"/>
      <c r="F693"/>
      <c r="G693"/>
      <c r="H693"/>
      <c r="I693"/>
      <c r="J693"/>
      <c r="K693"/>
      <c r="L693"/>
      <c r="M693"/>
      <c r="N693"/>
      <c r="O693"/>
    </row>
    <row r="694" spans="1:15">
      <c r="A694" s="227"/>
      <c r="C694" s="228"/>
      <c r="D694" s="228"/>
      <c r="E694"/>
      <c r="F694"/>
      <c r="G694"/>
      <c r="H694"/>
      <c r="I694"/>
      <c r="J694"/>
      <c r="K694"/>
      <c r="L694"/>
      <c r="M694"/>
      <c r="N694"/>
      <c r="O694"/>
    </row>
    <row r="695" spans="1:15">
      <c r="A695" s="227"/>
      <c r="C695" s="228"/>
      <c r="D695" s="228"/>
      <c r="E695"/>
      <c r="F695"/>
      <c r="G695"/>
      <c r="H695"/>
      <c r="I695"/>
      <c r="J695"/>
      <c r="K695"/>
      <c r="L695"/>
      <c r="M695"/>
      <c r="N695"/>
      <c r="O695"/>
    </row>
    <row r="696" spans="1:15">
      <c r="A696" s="227"/>
      <c r="C696" s="228"/>
      <c r="D696" s="228"/>
      <c r="E696"/>
      <c r="F696"/>
      <c r="G696"/>
      <c r="H696"/>
      <c r="I696"/>
      <c r="J696"/>
      <c r="K696"/>
      <c r="L696"/>
      <c r="M696"/>
      <c r="N696"/>
      <c r="O696"/>
    </row>
    <row r="697" spans="1:15">
      <c r="A697" s="227"/>
      <c r="C697" s="228"/>
      <c r="D697" s="228"/>
      <c r="E697"/>
      <c r="F697"/>
      <c r="G697"/>
      <c r="H697"/>
      <c r="I697"/>
      <c r="J697"/>
      <c r="K697"/>
      <c r="L697"/>
      <c r="M697"/>
      <c r="N697"/>
      <c r="O697"/>
    </row>
    <row r="698" spans="1:15">
      <c r="A698" s="227"/>
      <c r="C698" s="228"/>
      <c r="D698" s="228"/>
      <c r="E698"/>
      <c r="F698"/>
      <c r="G698"/>
      <c r="H698"/>
      <c r="I698"/>
      <c r="J698"/>
      <c r="K698"/>
      <c r="L698"/>
      <c r="M698"/>
      <c r="N698"/>
      <c r="O698"/>
    </row>
    <row r="699" spans="1:15">
      <c r="A699" s="227"/>
      <c r="C699" s="228"/>
      <c r="D699" s="228"/>
      <c r="E699"/>
      <c r="F699"/>
      <c r="G699"/>
      <c r="H699"/>
      <c r="I699"/>
      <c r="J699"/>
      <c r="K699"/>
      <c r="L699"/>
      <c r="M699"/>
      <c r="N699"/>
      <c r="O699"/>
    </row>
    <row r="700" spans="1:15">
      <c r="A700" s="227"/>
      <c r="C700" s="228"/>
      <c r="D700" s="228"/>
      <c r="E700"/>
      <c r="F700"/>
      <c r="G700"/>
      <c r="H700"/>
      <c r="I700"/>
      <c r="J700"/>
      <c r="K700"/>
      <c r="L700"/>
      <c r="M700"/>
      <c r="N700"/>
      <c r="O700"/>
    </row>
    <row r="701" spans="1:15">
      <c r="A701" s="227"/>
      <c r="C701" s="228"/>
      <c r="D701" s="228"/>
      <c r="E701"/>
      <c r="F701"/>
      <c r="G701"/>
      <c r="H701"/>
      <c r="I701"/>
      <c r="J701"/>
      <c r="K701"/>
      <c r="L701"/>
      <c r="M701"/>
      <c r="N701"/>
      <c r="O701"/>
    </row>
    <row r="702" spans="1:15">
      <c r="A702" s="227"/>
      <c r="C702" s="228"/>
      <c r="D702" s="228"/>
      <c r="E702"/>
      <c r="F702"/>
      <c r="G702"/>
      <c r="H702"/>
      <c r="I702"/>
      <c r="J702"/>
      <c r="K702"/>
      <c r="L702"/>
      <c r="M702"/>
      <c r="N702"/>
      <c r="O702"/>
    </row>
    <row r="703" spans="1:15">
      <c r="A703" s="227"/>
      <c r="C703" s="228"/>
      <c r="D703" s="228"/>
      <c r="E703"/>
      <c r="F703"/>
      <c r="G703"/>
      <c r="H703"/>
      <c r="I703"/>
      <c r="J703"/>
      <c r="K703"/>
      <c r="L703"/>
      <c r="M703"/>
      <c r="N703"/>
      <c r="O703"/>
    </row>
    <row r="704" spans="1:15">
      <c r="A704" s="227"/>
      <c r="C704" s="228"/>
      <c r="D704" s="228"/>
      <c r="E704"/>
      <c r="F704"/>
      <c r="G704"/>
      <c r="H704"/>
      <c r="I704"/>
      <c r="J704"/>
      <c r="K704"/>
      <c r="L704"/>
      <c r="M704"/>
      <c r="N704"/>
      <c r="O704"/>
    </row>
    <row r="705" spans="1:15">
      <c r="A705" s="227"/>
      <c r="C705" s="228"/>
      <c r="D705" s="228"/>
      <c r="E705"/>
      <c r="F705"/>
      <c r="G705"/>
      <c r="H705"/>
      <c r="I705"/>
      <c r="J705"/>
      <c r="K705"/>
      <c r="L705"/>
      <c r="M705"/>
      <c r="N705"/>
      <c r="O705"/>
    </row>
    <row r="706" spans="1:15">
      <c r="A706" s="227"/>
      <c r="C706" s="228"/>
      <c r="D706" s="228"/>
      <c r="E706"/>
      <c r="F706"/>
      <c r="G706"/>
      <c r="H706"/>
      <c r="I706"/>
      <c r="J706"/>
      <c r="K706"/>
      <c r="L706"/>
      <c r="M706"/>
      <c r="N706"/>
      <c r="O706"/>
    </row>
    <row r="707" spans="1:15">
      <c r="A707" s="227"/>
      <c r="C707" s="228"/>
      <c r="D707" s="228"/>
      <c r="E707"/>
      <c r="F707"/>
      <c r="G707"/>
      <c r="H707"/>
      <c r="I707"/>
      <c r="J707"/>
      <c r="K707"/>
      <c r="L707"/>
      <c r="M707"/>
      <c r="N707"/>
      <c r="O707"/>
    </row>
    <row r="708" spans="1:15">
      <c r="A708" s="227"/>
      <c r="C708" s="228"/>
      <c r="D708" s="228"/>
      <c r="E708"/>
      <c r="F708"/>
      <c r="G708"/>
      <c r="H708"/>
      <c r="I708"/>
      <c r="J708"/>
      <c r="K708"/>
      <c r="L708"/>
      <c r="M708"/>
      <c r="N708"/>
      <c r="O708"/>
    </row>
    <row r="709" spans="1:15">
      <c r="A709" s="227"/>
      <c r="C709" s="228"/>
      <c r="D709" s="228"/>
      <c r="E709"/>
      <c r="F709"/>
      <c r="G709"/>
      <c r="H709"/>
      <c r="I709"/>
      <c r="J709"/>
      <c r="K709"/>
      <c r="L709"/>
      <c r="M709"/>
      <c r="N709"/>
      <c r="O709"/>
    </row>
    <row r="710" spans="1:15">
      <c r="A710" s="227"/>
      <c r="C710" s="228"/>
      <c r="D710" s="228"/>
      <c r="E710"/>
      <c r="F710"/>
      <c r="G710"/>
      <c r="H710"/>
      <c r="I710"/>
      <c r="J710"/>
      <c r="K710"/>
      <c r="L710"/>
      <c r="M710"/>
      <c r="N710"/>
      <c r="O710"/>
    </row>
    <row r="711" spans="1:15">
      <c r="A711" s="227"/>
      <c r="C711" s="228"/>
      <c r="D711" s="228"/>
      <c r="E711"/>
      <c r="F711"/>
      <c r="G711"/>
      <c r="H711"/>
      <c r="I711"/>
      <c r="J711"/>
      <c r="K711"/>
      <c r="L711"/>
      <c r="M711"/>
      <c r="N711"/>
      <c r="O711"/>
    </row>
    <row r="712" spans="1:15">
      <c r="A712" s="227"/>
      <c r="C712" s="228"/>
      <c r="D712" s="228"/>
      <c r="E712"/>
      <c r="F712"/>
      <c r="G712"/>
      <c r="H712"/>
      <c r="I712"/>
      <c r="J712"/>
      <c r="K712"/>
      <c r="L712"/>
      <c r="M712"/>
      <c r="N712"/>
      <c r="O712"/>
    </row>
    <row r="713" spans="1:15">
      <c r="A713" s="227"/>
      <c r="C713" s="228"/>
      <c r="D713" s="228"/>
      <c r="E713"/>
      <c r="F713"/>
      <c r="G713"/>
      <c r="H713"/>
      <c r="I713"/>
      <c r="J713"/>
      <c r="K713"/>
      <c r="L713"/>
      <c r="M713"/>
      <c r="N713"/>
      <c r="O713"/>
    </row>
    <row r="714" spans="1:15">
      <c r="A714" s="227"/>
      <c r="C714" s="228"/>
      <c r="D714" s="228"/>
      <c r="E714"/>
      <c r="F714"/>
      <c r="G714"/>
      <c r="H714"/>
      <c r="I714"/>
      <c r="J714"/>
      <c r="K714"/>
      <c r="L714"/>
      <c r="M714"/>
      <c r="N714"/>
      <c r="O714"/>
    </row>
    <row r="715" spans="1:15">
      <c r="A715" s="227"/>
      <c r="C715" s="228"/>
      <c r="D715" s="228"/>
      <c r="E715"/>
      <c r="F715"/>
      <c r="G715"/>
      <c r="H715"/>
      <c r="I715"/>
      <c r="J715"/>
      <c r="K715"/>
      <c r="L715"/>
      <c r="M715"/>
      <c r="N715"/>
      <c r="O715"/>
    </row>
    <row r="716" spans="1:15">
      <c r="A716" s="227"/>
      <c r="C716" s="228"/>
      <c r="D716" s="228"/>
      <c r="E716"/>
      <c r="F716"/>
      <c r="G716"/>
      <c r="H716"/>
      <c r="I716"/>
      <c r="J716"/>
      <c r="K716"/>
      <c r="L716"/>
      <c r="M716"/>
      <c r="N716"/>
      <c r="O716"/>
    </row>
    <row r="717" spans="1:15">
      <c r="A717" s="227"/>
      <c r="C717" s="228"/>
      <c r="D717" s="228"/>
      <c r="E717"/>
      <c r="F717"/>
      <c r="G717"/>
      <c r="H717"/>
      <c r="I717"/>
      <c r="J717"/>
      <c r="K717"/>
      <c r="L717"/>
      <c r="M717"/>
      <c r="N717"/>
      <c r="O717"/>
    </row>
    <row r="718" spans="1:15">
      <c r="A718" s="227"/>
      <c r="C718" s="228"/>
      <c r="D718" s="228"/>
      <c r="E718"/>
      <c r="F718"/>
      <c r="G718"/>
      <c r="H718"/>
      <c r="I718"/>
      <c r="J718"/>
      <c r="K718"/>
      <c r="L718"/>
      <c r="M718"/>
      <c r="N718"/>
      <c r="O718"/>
    </row>
    <row r="719" spans="1:15">
      <c r="A719" s="227"/>
      <c r="C719" s="228"/>
      <c r="D719" s="228"/>
      <c r="E719"/>
      <c r="F719"/>
      <c r="G719"/>
      <c r="H719"/>
      <c r="I719"/>
      <c r="J719"/>
      <c r="K719"/>
      <c r="L719"/>
      <c r="M719"/>
      <c r="N719"/>
      <c r="O719"/>
    </row>
    <row r="720" spans="1:15">
      <c r="A720" s="227"/>
      <c r="C720" s="228"/>
      <c r="D720" s="228"/>
      <c r="E720"/>
      <c r="F720"/>
      <c r="G720"/>
      <c r="H720"/>
      <c r="I720"/>
      <c r="J720"/>
      <c r="K720"/>
      <c r="L720"/>
      <c r="M720"/>
      <c r="N720"/>
      <c r="O720"/>
    </row>
    <row r="721" spans="1:15">
      <c r="A721" s="227"/>
      <c r="C721" s="228"/>
      <c r="D721" s="228"/>
      <c r="E721"/>
      <c r="F721"/>
      <c r="G721"/>
      <c r="H721"/>
      <c r="I721"/>
      <c r="J721"/>
      <c r="K721"/>
      <c r="L721"/>
      <c r="M721"/>
      <c r="N721"/>
      <c r="O721"/>
    </row>
    <row r="722" spans="1:15">
      <c r="A722" s="227"/>
      <c r="C722" s="228"/>
      <c r="D722" s="228"/>
      <c r="E722"/>
      <c r="F722"/>
      <c r="G722"/>
      <c r="H722"/>
      <c r="I722"/>
      <c r="J722"/>
      <c r="K722"/>
      <c r="L722"/>
      <c r="M722"/>
      <c r="N722"/>
      <c r="O722"/>
    </row>
    <row r="723" spans="1:15">
      <c r="A723" s="227"/>
      <c r="C723" s="228"/>
      <c r="D723" s="228"/>
      <c r="E723"/>
      <c r="F723"/>
      <c r="G723"/>
      <c r="H723"/>
      <c r="I723"/>
      <c r="J723"/>
      <c r="K723"/>
      <c r="L723"/>
      <c r="M723"/>
      <c r="N723"/>
      <c r="O723"/>
    </row>
    <row r="724" spans="1:15">
      <c r="A724" s="227"/>
      <c r="C724" s="228"/>
      <c r="D724" s="228"/>
      <c r="E724"/>
      <c r="F724"/>
      <c r="G724"/>
      <c r="H724"/>
      <c r="I724"/>
      <c r="J724"/>
      <c r="K724"/>
      <c r="L724"/>
      <c r="M724"/>
      <c r="N724"/>
      <c r="O724"/>
    </row>
    <row r="725" spans="1:15">
      <c r="A725" s="227"/>
      <c r="C725" s="228"/>
      <c r="D725" s="228"/>
      <c r="E725"/>
      <c r="F725"/>
      <c r="G725"/>
      <c r="H725"/>
      <c r="I725"/>
      <c r="J725"/>
      <c r="K725"/>
      <c r="L725"/>
      <c r="M725"/>
      <c r="N725"/>
      <c r="O725"/>
    </row>
    <row r="726" spans="1:15">
      <c r="A726" s="227"/>
      <c r="C726" s="228"/>
      <c r="D726" s="228"/>
      <c r="E726"/>
      <c r="F726"/>
      <c r="G726"/>
      <c r="H726"/>
      <c r="I726"/>
      <c r="J726"/>
      <c r="K726"/>
      <c r="L726"/>
      <c r="M726"/>
      <c r="N726"/>
      <c r="O726"/>
    </row>
    <row r="727" spans="1:15">
      <c r="A727" s="227"/>
      <c r="C727" s="228"/>
      <c r="D727" s="228"/>
      <c r="E727"/>
      <c r="F727"/>
      <c r="G727"/>
      <c r="H727"/>
      <c r="I727"/>
      <c r="J727"/>
      <c r="K727"/>
      <c r="L727"/>
      <c r="M727"/>
      <c r="N727"/>
      <c r="O727"/>
    </row>
    <row r="728" spans="1:15">
      <c r="A728" s="227"/>
      <c r="C728" s="228"/>
      <c r="D728" s="228"/>
      <c r="E728"/>
      <c r="F728"/>
      <c r="G728"/>
      <c r="H728"/>
      <c r="I728"/>
      <c r="J728"/>
      <c r="K728"/>
      <c r="L728"/>
      <c r="M728"/>
      <c r="N728"/>
      <c r="O728"/>
    </row>
    <row r="729" spans="1:15">
      <c r="A729" s="227"/>
      <c r="C729" s="228"/>
      <c r="D729" s="228"/>
      <c r="E729"/>
      <c r="F729"/>
      <c r="G729"/>
      <c r="H729"/>
      <c r="I729"/>
      <c r="J729"/>
      <c r="K729"/>
      <c r="L729"/>
      <c r="M729"/>
      <c r="N729"/>
      <c r="O729"/>
    </row>
    <row r="730" spans="1:15">
      <c r="A730" s="227"/>
      <c r="C730" s="228"/>
      <c r="D730" s="228"/>
      <c r="E730"/>
      <c r="F730"/>
      <c r="G730"/>
      <c r="H730"/>
      <c r="I730"/>
      <c r="J730"/>
      <c r="K730"/>
      <c r="L730"/>
      <c r="M730"/>
      <c r="N730"/>
      <c r="O730"/>
    </row>
    <row r="731" spans="1:15">
      <c r="A731" s="227"/>
      <c r="C731" s="228"/>
      <c r="D731" s="228"/>
      <c r="E731"/>
      <c r="F731"/>
      <c r="G731"/>
      <c r="H731"/>
      <c r="I731"/>
      <c r="J731"/>
      <c r="K731"/>
      <c r="L731"/>
      <c r="M731"/>
      <c r="N731"/>
      <c r="O731"/>
    </row>
    <row r="732" spans="1:15">
      <c r="A732" s="227"/>
      <c r="C732" s="228"/>
      <c r="D732" s="228"/>
      <c r="E732"/>
      <c r="F732"/>
      <c r="G732"/>
      <c r="H732"/>
      <c r="I732"/>
      <c r="J732"/>
      <c r="K732"/>
      <c r="L732"/>
      <c r="M732"/>
      <c r="N732"/>
      <c r="O732"/>
    </row>
    <row r="733" spans="1:15">
      <c r="A733" s="227"/>
      <c r="C733" s="228"/>
      <c r="D733" s="228"/>
      <c r="E733"/>
      <c r="F733"/>
      <c r="G733"/>
      <c r="H733"/>
      <c r="I733"/>
      <c r="J733"/>
      <c r="K733"/>
      <c r="L733"/>
      <c r="M733"/>
      <c r="N733"/>
      <c r="O733"/>
    </row>
    <row r="734" spans="1:15">
      <c r="A734" s="227"/>
      <c r="C734" s="228"/>
      <c r="D734" s="228"/>
      <c r="E734"/>
      <c r="F734"/>
      <c r="G734"/>
      <c r="H734"/>
      <c r="I734"/>
      <c r="J734"/>
      <c r="K734"/>
      <c r="L734"/>
      <c r="M734"/>
      <c r="N734"/>
      <c r="O734"/>
    </row>
    <row r="735" spans="1:15">
      <c r="A735" s="227"/>
      <c r="C735" s="228"/>
      <c r="D735" s="228"/>
      <c r="E735"/>
      <c r="F735"/>
      <c r="G735"/>
      <c r="H735"/>
      <c r="I735"/>
      <c r="J735"/>
      <c r="K735"/>
      <c r="L735"/>
      <c r="M735"/>
      <c r="N735"/>
      <c r="O735"/>
    </row>
    <row r="736" spans="1:15">
      <c r="A736" s="227"/>
      <c r="C736" s="228"/>
      <c r="D736" s="228"/>
      <c r="E736"/>
      <c r="F736"/>
      <c r="G736"/>
      <c r="H736"/>
      <c r="I736"/>
      <c r="J736"/>
      <c r="K736"/>
      <c r="L736"/>
      <c r="M736"/>
      <c r="N736"/>
      <c r="O736"/>
    </row>
    <row r="737" spans="1:15">
      <c r="A737" s="227"/>
      <c r="C737" s="228"/>
      <c r="D737" s="228"/>
      <c r="E737"/>
      <c r="F737"/>
      <c r="G737"/>
      <c r="H737"/>
      <c r="I737"/>
      <c r="J737"/>
      <c r="K737"/>
      <c r="L737"/>
      <c r="M737"/>
      <c r="N737"/>
      <c r="O737"/>
    </row>
    <row r="738" spans="1:15">
      <c r="A738" s="227"/>
      <c r="C738" s="228"/>
      <c r="D738" s="228"/>
      <c r="E738"/>
      <c r="F738"/>
      <c r="G738"/>
      <c r="H738"/>
      <c r="I738"/>
      <c r="J738"/>
      <c r="K738"/>
      <c r="L738"/>
      <c r="M738"/>
      <c r="N738"/>
      <c r="O738"/>
    </row>
    <row r="739" spans="1:15">
      <c r="A739" s="227"/>
      <c r="C739" s="228"/>
      <c r="D739" s="228"/>
      <c r="E739"/>
      <c r="F739"/>
      <c r="G739"/>
      <c r="H739"/>
      <c r="I739"/>
      <c r="J739"/>
      <c r="K739"/>
      <c r="L739"/>
      <c r="M739"/>
      <c r="N739"/>
      <c r="O739"/>
    </row>
    <row r="740" spans="1:15">
      <c r="A740" s="227"/>
      <c r="C740" s="228"/>
      <c r="D740" s="228"/>
      <c r="E740"/>
      <c r="F740"/>
      <c r="G740"/>
      <c r="H740"/>
      <c r="I740"/>
      <c r="J740"/>
      <c r="K740"/>
      <c r="L740"/>
      <c r="M740"/>
      <c r="N740"/>
      <c r="O740"/>
    </row>
    <row r="741" spans="1:15">
      <c r="A741" s="227"/>
      <c r="C741" s="228"/>
      <c r="D741" s="228"/>
      <c r="E741"/>
      <c r="F741"/>
      <c r="G741"/>
      <c r="H741"/>
      <c r="I741"/>
      <c r="J741"/>
      <c r="K741"/>
      <c r="L741"/>
      <c r="M741"/>
      <c r="N741"/>
      <c r="O741"/>
    </row>
    <row r="742" spans="1:15">
      <c r="A742" s="227"/>
      <c r="C742" s="228"/>
      <c r="D742" s="228"/>
      <c r="E742"/>
      <c r="F742"/>
      <c r="G742"/>
      <c r="H742"/>
      <c r="I742"/>
      <c r="J742"/>
      <c r="K742"/>
      <c r="L742"/>
      <c r="M742"/>
      <c r="N742"/>
      <c r="O742"/>
    </row>
    <row r="743" spans="1:15">
      <c r="A743" s="227"/>
      <c r="C743" s="228"/>
      <c r="D743" s="228"/>
      <c r="E743"/>
      <c r="F743"/>
      <c r="G743"/>
      <c r="H743"/>
      <c r="I743"/>
      <c r="J743"/>
      <c r="K743"/>
      <c r="L743"/>
      <c r="M743"/>
      <c r="N743"/>
      <c r="O743"/>
    </row>
    <row r="744" spans="1:15">
      <c r="A744" s="227"/>
      <c r="C744" s="228"/>
      <c r="D744" s="228"/>
      <c r="E744"/>
      <c r="F744"/>
      <c r="G744"/>
      <c r="H744"/>
      <c r="I744"/>
      <c r="J744"/>
      <c r="K744"/>
      <c r="L744"/>
      <c r="M744"/>
      <c r="N744"/>
      <c r="O744"/>
    </row>
    <row r="745" spans="1:15">
      <c r="A745" s="227"/>
      <c r="C745" s="228"/>
      <c r="D745" s="228"/>
      <c r="E745"/>
      <c r="F745"/>
      <c r="G745"/>
      <c r="H745"/>
      <c r="I745"/>
      <c r="J745"/>
      <c r="K745"/>
      <c r="L745"/>
      <c r="M745"/>
      <c r="N745"/>
      <c r="O745"/>
    </row>
    <row r="746" spans="1:15">
      <c r="A746" s="227"/>
      <c r="C746" s="228"/>
      <c r="D746" s="228"/>
      <c r="E746"/>
      <c r="F746"/>
      <c r="G746"/>
      <c r="H746"/>
      <c r="I746"/>
      <c r="J746"/>
      <c r="K746"/>
      <c r="L746"/>
      <c r="M746"/>
      <c r="N746"/>
      <c r="O746"/>
    </row>
    <row r="747" spans="1:15">
      <c r="A747" s="227"/>
      <c r="C747" s="228"/>
      <c r="D747" s="228"/>
      <c r="E747"/>
      <c r="F747"/>
      <c r="G747"/>
      <c r="H747"/>
      <c r="I747"/>
      <c r="J747"/>
      <c r="K747"/>
      <c r="L747"/>
      <c r="M747"/>
      <c r="N747"/>
      <c r="O747"/>
    </row>
    <row r="748" spans="1:15">
      <c r="A748" s="227"/>
      <c r="C748" s="228"/>
      <c r="D748" s="228"/>
      <c r="E748"/>
      <c r="F748"/>
      <c r="G748"/>
      <c r="H748"/>
      <c r="I748"/>
      <c r="J748"/>
      <c r="K748"/>
      <c r="L748"/>
      <c r="M748"/>
      <c r="N748"/>
      <c r="O748"/>
    </row>
    <row r="749" spans="1:15">
      <c r="A749" s="227"/>
      <c r="C749" s="228"/>
      <c r="D749" s="228"/>
      <c r="E749"/>
      <c r="F749"/>
      <c r="G749"/>
      <c r="H749"/>
      <c r="I749"/>
      <c r="J749"/>
      <c r="K749"/>
      <c r="L749"/>
      <c r="M749"/>
      <c r="N749"/>
      <c r="O749"/>
    </row>
    <row r="750" spans="1:15">
      <c r="A750" s="227"/>
      <c r="C750" s="228"/>
      <c r="D750" s="228"/>
      <c r="E750"/>
      <c r="F750"/>
      <c r="G750"/>
      <c r="H750"/>
      <c r="I750"/>
      <c r="J750"/>
      <c r="K750"/>
      <c r="L750"/>
      <c r="M750"/>
      <c r="N750"/>
      <c r="O750"/>
    </row>
    <row r="751" spans="1:15">
      <c r="A751" s="227"/>
      <c r="C751" s="228"/>
      <c r="D751" s="228"/>
      <c r="E751"/>
      <c r="F751"/>
      <c r="G751"/>
      <c r="H751"/>
      <c r="I751"/>
      <c r="J751"/>
      <c r="K751"/>
      <c r="L751"/>
      <c r="M751"/>
      <c r="N751"/>
      <c r="O751"/>
    </row>
    <row r="752" spans="1:15">
      <c r="A752" s="227"/>
      <c r="C752" s="228"/>
      <c r="D752" s="228"/>
      <c r="E752"/>
      <c r="F752"/>
      <c r="G752"/>
      <c r="H752"/>
      <c r="I752"/>
      <c r="J752"/>
      <c r="K752"/>
      <c r="L752"/>
      <c r="M752"/>
      <c r="N752"/>
      <c r="O752"/>
    </row>
    <row r="753" spans="1:15">
      <c r="A753" s="227"/>
      <c r="C753" s="228"/>
      <c r="D753" s="228"/>
      <c r="E753"/>
      <c r="F753"/>
      <c r="G753"/>
      <c r="H753"/>
      <c r="I753"/>
      <c r="J753"/>
      <c r="K753"/>
      <c r="L753"/>
      <c r="M753"/>
      <c r="N753"/>
      <c r="O753"/>
    </row>
    <row r="754" spans="1:15">
      <c r="A754" s="227"/>
      <c r="C754" s="228"/>
      <c r="D754" s="228"/>
      <c r="E754"/>
      <c r="F754"/>
      <c r="G754"/>
      <c r="H754"/>
      <c r="I754"/>
      <c r="J754"/>
      <c r="K754"/>
      <c r="L754"/>
      <c r="M754"/>
      <c r="N754"/>
      <c r="O754"/>
    </row>
    <row r="755" spans="1:15">
      <c r="A755" s="227"/>
      <c r="C755" s="228"/>
      <c r="D755" s="228"/>
      <c r="E755"/>
      <c r="F755"/>
      <c r="G755"/>
      <c r="H755"/>
      <c r="I755"/>
      <c r="J755"/>
      <c r="K755"/>
      <c r="L755"/>
      <c r="M755"/>
      <c r="N755"/>
      <c r="O755"/>
    </row>
    <row r="756" spans="1:15">
      <c r="A756" s="227"/>
      <c r="C756" s="228"/>
      <c r="D756" s="228"/>
      <c r="E756"/>
      <c r="F756"/>
      <c r="G756"/>
      <c r="H756"/>
      <c r="I756"/>
      <c r="J756"/>
      <c r="K756"/>
      <c r="L756"/>
      <c r="M756"/>
      <c r="N756"/>
      <c r="O756"/>
    </row>
    <row r="757" spans="1:15">
      <c r="A757" s="227"/>
      <c r="C757" s="228"/>
      <c r="D757" s="228"/>
      <c r="E757"/>
      <c r="F757"/>
      <c r="G757"/>
      <c r="H757"/>
      <c r="I757"/>
      <c r="J757"/>
      <c r="K757"/>
      <c r="L757"/>
      <c r="M757"/>
      <c r="N757"/>
      <c r="O757"/>
    </row>
    <row r="758" spans="1:15">
      <c r="A758" s="227"/>
      <c r="C758" s="228"/>
      <c r="D758" s="228"/>
      <c r="E758"/>
      <c r="F758"/>
      <c r="G758"/>
      <c r="H758"/>
      <c r="I758"/>
      <c r="J758"/>
      <c r="K758"/>
      <c r="L758"/>
      <c r="M758"/>
      <c r="N758"/>
      <c r="O758"/>
    </row>
    <row r="759" spans="1:15">
      <c r="A759" s="227"/>
      <c r="C759" s="228"/>
      <c r="D759" s="228"/>
      <c r="E759"/>
      <c r="F759"/>
      <c r="G759"/>
      <c r="H759"/>
      <c r="I759"/>
      <c r="J759"/>
      <c r="K759"/>
      <c r="L759"/>
      <c r="M759"/>
      <c r="N759"/>
      <c r="O759"/>
    </row>
    <row r="760" spans="1:15">
      <c r="A760" s="227"/>
      <c r="C760" s="228"/>
      <c r="D760" s="228"/>
      <c r="E760"/>
      <c r="F760"/>
      <c r="G760"/>
      <c r="H760"/>
      <c r="I760"/>
      <c r="J760"/>
      <c r="K760"/>
      <c r="L760"/>
      <c r="M760"/>
      <c r="N760"/>
      <c r="O760"/>
    </row>
    <row r="761" spans="1:15">
      <c r="A761" s="227"/>
      <c r="C761" s="228"/>
      <c r="D761" s="228"/>
      <c r="E761"/>
      <c r="F761"/>
      <c r="G761"/>
      <c r="H761"/>
      <c r="I761"/>
      <c r="J761"/>
      <c r="K761"/>
      <c r="L761"/>
      <c r="M761"/>
      <c r="N761"/>
      <c r="O761"/>
    </row>
    <row r="762" spans="1:15">
      <c r="A762" s="227"/>
      <c r="C762" s="228"/>
      <c r="D762" s="228"/>
      <c r="E762"/>
      <c r="F762"/>
      <c r="G762"/>
      <c r="H762"/>
      <c r="I762"/>
      <c r="J762"/>
      <c r="K762"/>
      <c r="L762"/>
      <c r="M762"/>
      <c r="N762"/>
      <c r="O762"/>
    </row>
    <row r="763" spans="1:15">
      <c r="A763" s="227"/>
      <c r="C763" s="228"/>
      <c r="D763" s="228"/>
      <c r="E763"/>
      <c r="F763"/>
      <c r="G763"/>
      <c r="H763"/>
      <c r="I763"/>
      <c r="J763"/>
      <c r="K763"/>
      <c r="L763"/>
      <c r="M763"/>
      <c r="N763"/>
      <c r="O763"/>
    </row>
    <row r="764" spans="1:15">
      <c r="A764" s="227"/>
      <c r="C764" s="228"/>
      <c r="D764" s="228"/>
      <c r="E764"/>
      <c r="F764"/>
      <c r="G764"/>
      <c r="H764"/>
      <c r="I764"/>
      <c r="J764"/>
      <c r="K764"/>
      <c r="L764"/>
      <c r="M764"/>
      <c r="N764"/>
      <c r="O764"/>
    </row>
    <row r="765" spans="1:15">
      <c r="A765" s="227"/>
      <c r="C765" s="228"/>
      <c r="D765" s="228"/>
      <c r="E765"/>
      <c r="F765"/>
      <c r="G765"/>
      <c r="H765"/>
      <c r="I765"/>
      <c r="J765"/>
      <c r="K765"/>
      <c r="L765"/>
      <c r="M765"/>
      <c r="N765"/>
      <c r="O765"/>
    </row>
    <row r="766" spans="1:15">
      <c r="A766" s="227"/>
      <c r="C766" s="228"/>
      <c r="D766" s="228"/>
      <c r="E766"/>
      <c r="F766"/>
      <c r="G766"/>
      <c r="H766"/>
      <c r="I766"/>
      <c r="J766"/>
      <c r="K766"/>
      <c r="L766"/>
      <c r="M766"/>
      <c r="N766"/>
      <c r="O766"/>
    </row>
    <row r="767" spans="1:15">
      <c r="A767" s="227"/>
      <c r="C767" s="228"/>
      <c r="D767" s="228"/>
      <c r="E767"/>
      <c r="F767"/>
      <c r="G767"/>
      <c r="H767"/>
      <c r="I767"/>
      <c r="J767"/>
      <c r="K767"/>
      <c r="L767"/>
      <c r="M767"/>
      <c r="N767"/>
      <c r="O767"/>
    </row>
    <row r="768" spans="1:15">
      <c r="A768" s="227"/>
      <c r="C768" s="228"/>
      <c r="D768" s="228"/>
      <c r="E768"/>
      <c r="F768"/>
      <c r="G768"/>
      <c r="H768"/>
      <c r="I768"/>
      <c r="J768"/>
      <c r="K768"/>
      <c r="L768"/>
      <c r="M768"/>
      <c r="N768"/>
      <c r="O768"/>
    </row>
    <row r="769" spans="1:15">
      <c r="A769" s="227"/>
      <c r="C769" s="228"/>
      <c r="D769" s="228"/>
      <c r="E769"/>
      <c r="F769"/>
      <c r="G769"/>
      <c r="H769"/>
      <c r="I769"/>
      <c r="J769"/>
      <c r="K769"/>
      <c r="L769"/>
      <c r="M769"/>
      <c r="N769"/>
      <c r="O769"/>
    </row>
    <row r="770" spans="1:15">
      <c r="A770" s="227"/>
      <c r="C770" s="228"/>
      <c r="D770" s="228"/>
      <c r="E770"/>
      <c r="F770"/>
      <c r="G770"/>
      <c r="H770"/>
      <c r="I770"/>
      <c r="J770"/>
      <c r="K770"/>
      <c r="L770"/>
      <c r="M770"/>
      <c r="N770"/>
      <c r="O770"/>
    </row>
    <row r="771" spans="1:15">
      <c r="A771" s="227"/>
      <c r="C771" s="228"/>
      <c r="D771" s="228"/>
      <c r="E771"/>
      <c r="F771"/>
      <c r="G771"/>
      <c r="H771"/>
      <c r="I771"/>
      <c r="J771"/>
      <c r="K771"/>
      <c r="L771"/>
      <c r="M771"/>
      <c r="N771"/>
      <c r="O771"/>
    </row>
    <row r="772" spans="1:15">
      <c r="A772" s="227"/>
      <c r="C772" s="228"/>
      <c r="D772" s="228"/>
      <c r="E772"/>
      <c r="F772"/>
      <c r="G772"/>
      <c r="H772"/>
      <c r="I772"/>
      <c r="J772"/>
      <c r="K772"/>
      <c r="L772"/>
      <c r="M772"/>
      <c r="N772"/>
      <c r="O772"/>
    </row>
    <row r="773" spans="1:15">
      <c r="A773" s="227"/>
      <c r="C773" s="228"/>
      <c r="D773" s="228"/>
      <c r="E773"/>
      <c r="F773"/>
      <c r="G773"/>
      <c r="H773"/>
      <c r="I773"/>
      <c r="J773"/>
      <c r="K773"/>
      <c r="L773"/>
      <c r="M773"/>
      <c r="N773"/>
      <c r="O773"/>
    </row>
    <row r="774" spans="1:15">
      <c r="A774" s="227"/>
      <c r="C774" s="228"/>
      <c r="D774" s="228"/>
      <c r="E774"/>
      <c r="F774"/>
      <c r="G774"/>
      <c r="H774"/>
      <c r="I774"/>
      <c r="J774"/>
      <c r="K774"/>
      <c r="L774"/>
      <c r="M774"/>
      <c r="N774"/>
      <c r="O774"/>
    </row>
    <row r="775" spans="1:15">
      <c r="A775" s="227"/>
      <c r="C775" s="228"/>
      <c r="D775" s="228"/>
      <c r="E775"/>
      <c r="F775"/>
      <c r="G775"/>
      <c r="H775"/>
      <c r="I775"/>
      <c r="J775"/>
      <c r="K775"/>
      <c r="L775"/>
      <c r="M775"/>
      <c r="N775"/>
      <c r="O775"/>
    </row>
    <row r="776" spans="1:15">
      <c r="A776" s="227"/>
      <c r="C776" s="228"/>
      <c r="D776" s="228"/>
      <c r="E776"/>
      <c r="F776"/>
      <c r="G776"/>
      <c r="H776"/>
      <c r="I776"/>
      <c r="J776"/>
      <c r="K776"/>
      <c r="L776"/>
      <c r="M776"/>
      <c r="N776"/>
      <c r="O776"/>
    </row>
    <row r="777" spans="1:15">
      <c r="A777" s="227"/>
      <c r="C777" s="228"/>
      <c r="D777" s="228"/>
      <c r="E777"/>
      <c r="F777"/>
      <c r="G777"/>
      <c r="H777"/>
      <c r="I777"/>
      <c r="J777"/>
      <c r="K777"/>
      <c r="L777"/>
      <c r="M777"/>
      <c r="N777"/>
      <c r="O777"/>
    </row>
    <row r="778" spans="1:15">
      <c r="A778" s="227"/>
      <c r="C778" s="228"/>
      <c r="D778" s="228"/>
      <c r="E778"/>
      <c r="F778"/>
      <c r="G778"/>
      <c r="H778"/>
      <c r="I778"/>
      <c r="J778"/>
      <c r="K778"/>
      <c r="L778"/>
      <c r="M778"/>
      <c r="N778"/>
      <c r="O778"/>
    </row>
    <row r="779" spans="1:15">
      <c r="A779" s="227"/>
      <c r="C779" s="228"/>
      <c r="D779" s="228"/>
      <c r="E779"/>
      <c r="F779"/>
      <c r="G779"/>
      <c r="H779"/>
      <c r="I779"/>
      <c r="J779"/>
      <c r="K779"/>
      <c r="L779"/>
      <c r="M779"/>
      <c r="N779"/>
      <c r="O779"/>
    </row>
    <row r="780" spans="1:15">
      <c r="A780" s="227"/>
      <c r="C780" s="228"/>
      <c r="D780" s="228"/>
      <c r="E780"/>
      <c r="F780"/>
      <c r="G780"/>
      <c r="H780"/>
      <c r="I780"/>
      <c r="J780"/>
      <c r="K780"/>
      <c r="L780"/>
      <c r="M780"/>
      <c r="N780"/>
      <c r="O780"/>
    </row>
    <row r="781" spans="1:15">
      <c r="A781" s="227"/>
      <c r="C781" s="228"/>
      <c r="D781" s="228"/>
      <c r="E781"/>
      <c r="F781"/>
      <c r="G781"/>
      <c r="H781"/>
      <c r="I781"/>
      <c r="J781"/>
      <c r="K781"/>
      <c r="L781"/>
      <c r="M781"/>
      <c r="N781"/>
      <c r="O781"/>
    </row>
    <row r="782" spans="1:15">
      <c r="A782" s="227"/>
      <c r="C782" s="228"/>
      <c r="D782" s="228"/>
      <c r="E782"/>
      <c r="F782"/>
      <c r="G782"/>
      <c r="H782"/>
      <c r="I782"/>
      <c r="J782"/>
      <c r="K782"/>
      <c r="L782"/>
      <c r="M782"/>
      <c r="N782"/>
      <c r="O782"/>
    </row>
    <row r="783" spans="1:15">
      <c r="A783" s="227"/>
      <c r="C783" s="228"/>
      <c r="D783" s="228"/>
      <c r="E783"/>
      <c r="F783"/>
      <c r="G783"/>
      <c r="H783"/>
      <c r="I783"/>
      <c r="J783"/>
      <c r="K783"/>
      <c r="L783"/>
      <c r="M783"/>
      <c r="N783"/>
      <c r="O783"/>
    </row>
    <row r="784" spans="1:15">
      <c r="A784" s="227"/>
      <c r="C784" s="228"/>
      <c r="D784" s="228"/>
      <c r="E784"/>
      <c r="F784"/>
      <c r="G784"/>
      <c r="H784"/>
      <c r="I784"/>
      <c r="J784"/>
      <c r="K784"/>
      <c r="L784"/>
      <c r="M784"/>
      <c r="N784"/>
      <c r="O784"/>
    </row>
    <row r="785" spans="1:15">
      <c r="A785" s="227"/>
      <c r="C785" s="228"/>
      <c r="D785" s="228"/>
      <c r="E785"/>
      <c r="F785"/>
      <c r="G785"/>
      <c r="H785"/>
      <c r="I785"/>
      <c r="J785"/>
      <c r="K785"/>
      <c r="L785"/>
      <c r="M785"/>
      <c r="N785"/>
      <c r="O785"/>
    </row>
    <row r="786" spans="1:15">
      <c r="A786" s="227"/>
      <c r="C786" s="228"/>
      <c r="D786" s="228"/>
      <c r="E786"/>
      <c r="F786"/>
      <c r="G786"/>
      <c r="H786"/>
      <c r="I786"/>
      <c r="J786"/>
      <c r="K786"/>
      <c r="L786"/>
      <c r="M786"/>
      <c r="N786"/>
      <c r="O786"/>
    </row>
    <row r="787" spans="1:15">
      <c r="A787" s="227"/>
      <c r="C787" s="228"/>
      <c r="D787" s="228"/>
      <c r="E787"/>
      <c r="F787"/>
      <c r="G787"/>
      <c r="H787"/>
      <c r="I787"/>
      <c r="J787"/>
      <c r="K787"/>
      <c r="L787"/>
      <c r="M787"/>
      <c r="N787"/>
      <c r="O787"/>
    </row>
    <row r="788" spans="1:15">
      <c r="A788" s="227"/>
      <c r="C788" s="228"/>
      <c r="D788" s="228"/>
      <c r="E788"/>
      <c r="F788"/>
      <c r="G788"/>
      <c r="H788"/>
      <c r="I788"/>
      <c r="J788"/>
      <c r="K788"/>
      <c r="L788"/>
      <c r="M788"/>
      <c r="N788"/>
      <c r="O788"/>
    </row>
    <row r="789" spans="1:15">
      <c r="A789" s="227"/>
      <c r="C789" s="228"/>
      <c r="D789" s="228"/>
      <c r="E789"/>
      <c r="F789"/>
      <c r="G789"/>
      <c r="H789"/>
      <c r="I789"/>
      <c r="J789"/>
      <c r="K789"/>
      <c r="L789"/>
      <c r="M789"/>
      <c r="N789"/>
      <c r="O789"/>
    </row>
    <row r="790" spans="1:15">
      <c r="A790" s="227"/>
      <c r="C790" s="228"/>
      <c r="D790" s="228"/>
      <c r="E790"/>
      <c r="F790"/>
      <c r="G790"/>
      <c r="H790"/>
      <c r="I790"/>
      <c r="J790"/>
      <c r="K790"/>
      <c r="L790"/>
      <c r="M790"/>
      <c r="N790"/>
      <c r="O790"/>
    </row>
    <row r="791" spans="1:15">
      <c r="A791" s="227"/>
      <c r="C791" s="228"/>
      <c r="D791" s="228"/>
      <c r="E791"/>
      <c r="F791"/>
      <c r="G791"/>
      <c r="H791"/>
      <c r="I791"/>
      <c r="J791"/>
      <c r="K791"/>
      <c r="L791"/>
      <c r="M791"/>
      <c r="N791"/>
      <c r="O791"/>
    </row>
    <row r="792" spans="1:15">
      <c r="A792" s="227"/>
      <c r="C792" s="228"/>
      <c r="D792" s="228"/>
      <c r="E792"/>
      <c r="F792"/>
      <c r="G792"/>
      <c r="H792"/>
      <c r="I792"/>
      <c r="J792"/>
      <c r="K792"/>
      <c r="L792"/>
      <c r="M792"/>
      <c r="N792"/>
      <c r="O792"/>
    </row>
    <row r="793" spans="1:15">
      <c r="A793" s="227"/>
      <c r="C793" s="228"/>
      <c r="D793" s="228"/>
      <c r="E793"/>
      <c r="F793"/>
      <c r="G793"/>
      <c r="H793"/>
      <c r="I793"/>
      <c r="J793"/>
      <c r="K793"/>
      <c r="L793"/>
      <c r="M793"/>
      <c r="N793"/>
      <c r="O793"/>
    </row>
    <row r="794" spans="1:15">
      <c r="A794" s="227"/>
      <c r="C794" s="228"/>
      <c r="D794" s="228"/>
      <c r="E794"/>
      <c r="F794"/>
      <c r="G794"/>
      <c r="H794"/>
      <c r="I794"/>
      <c r="J794"/>
      <c r="K794"/>
      <c r="L794"/>
      <c r="M794"/>
      <c r="N794"/>
      <c r="O794"/>
    </row>
    <row r="795" spans="1:15">
      <c r="A795" s="227"/>
      <c r="C795" s="228"/>
      <c r="D795" s="228"/>
      <c r="E795"/>
      <c r="F795"/>
      <c r="G795"/>
      <c r="H795"/>
      <c r="I795"/>
      <c r="J795"/>
      <c r="K795"/>
      <c r="L795"/>
      <c r="M795"/>
      <c r="N795"/>
      <c r="O795"/>
    </row>
    <row r="796" spans="1:15">
      <c r="A796" s="227"/>
      <c r="C796" s="228"/>
      <c r="D796" s="228"/>
      <c r="E796"/>
      <c r="F796"/>
      <c r="G796"/>
      <c r="H796"/>
      <c r="I796"/>
      <c r="J796"/>
      <c r="K796"/>
      <c r="L796"/>
      <c r="M796"/>
      <c r="N796"/>
      <c r="O796"/>
    </row>
    <row r="797" spans="1:15">
      <c r="A797" s="227"/>
      <c r="C797" s="228"/>
      <c r="D797" s="228"/>
      <c r="E797"/>
      <c r="F797"/>
      <c r="G797"/>
      <c r="H797"/>
      <c r="I797"/>
      <c r="J797"/>
      <c r="K797"/>
      <c r="L797"/>
      <c r="M797"/>
      <c r="N797"/>
      <c r="O797"/>
    </row>
    <row r="798" spans="1:15">
      <c r="A798" s="227"/>
      <c r="C798" s="228"/>
      <c r="D798" s="228"/>
      <c r="E798"/>
      <c r="F798"/>
      <c r="G798"/>
      <c r="H798"/>
      <c r="I798"/>
      <c r="J798"/>
      <c r="K798"/>
      <c r="L798"/>
      <c r="M798"/>
      <c r="N798"/>
      <c r="O798"/>
    </row>
    <row r="799" spans="1:15">
      <c r="A799" s="227"/>
      <c r="C799" s="228"/>
      <c r="D799" s="228"/>
      <c r="E799"/>
      <c r="F799"/>
      <c r="G799"/>
      <c r="H799"/>
      <c r="I799"/>
      <c r="J799"/>
      <c r="K799"/>
      <c r="L799"/>
      <c r="M799"/>
      <c r="N799"/>
      <c r="O799"/>
    </row>
    <row r="800" spans="1:15">
      <c r="A800" s="227"/>
      <c r="C800" s="228"/>
      <c r="D800" s="228"/>
      <c r="E800"/>
      <c r="F800"/>
      <c r="G800"/>
      <c r="H800"/>
      <c r="I800"/>
      <c r="J800"/>
      <c r="K800"/>
      <c r="L800"/>
      <c r="M800"/>
      <c r="N800"/>
      <c r="O800"/>
    </row>
    <row r="801" spans="1:15">
      <c r="A801" s="227"/>
      <c r="C801" s="228"/>
      <c r="D801" s="228"/>
      <c r="E801"/>
      <c r="F801"/>
      <c r="G801"/>
      <c r="H801"/>
      <c r="I801"/>
      <c r="J801"/>
      <c r="K801"/>
      <c r="L801"/>
      <c r="M801"/>
      <c r="N801"/>
      <c r="O801"/>
    </row>
    <row r="802" spans="1:15">
      <c r="A802" s="227"/>
      <c r="C802" s="228"/>
      <c r="D802" s="228"/>
      <c r="E802"/>
      <c r="F802"/>
      <c r="G802"/>
      <c r="H802"/>
      <c r="I802"/>
      <c r="J802"/>
      <c r="K802"/>
      <c r="L802"/>
      <c r="M802"/>
      <c r="N802"/>
      <c r="O802"/>
    </row>
    <row r="803" spans="1:15">
      <c r="A803" s="227"/>
      <c r="C803" s="228"/>
      <c r="D803" s="228"/>
      <c r="E803"/>
      <c r="F803"/>
      <c r="G803"/>
      <c r="H803"/>
      <c r="I803"/>
      <c r="J803"/>
      <c r="K803"/>
      <c r="L803"/>
      <c r="M803"/>
      <c r="N803"/>
      <c r="O803"/>
    </row>
    <row r="804" spans="1:15">
      <c r="A804" s="227"/>
      <c r="C804" s="228"/>
      <c r="D804" s="228"/>
      <c r="E804"/>
      <c r="F804"/>
      <c r="G804"/>
      <c r="H804"/>
      <c r="I804"/>
      <c r="J804"/>
      <c r="K804"/>
      <c r="L804"/>
      <c r="M804"/>
      <c r="N804"/>
      <c r="O804"/>
    </row>
    <row r="805" spans="1:15">
      <c r="A805" s="227"/>
      <c r="C805" s="228"/>
      <c r="D805" s="228"/>
      <c r="E805"/>
      <c r="F805"/>
      <c r="G805"/>
      <c r="H805"/>
      <c r="I805"/>
      <c r="J805"/>
      <c r="K805"/>
      <c r="L805"/>
      <c r="M805"/>
      <c r="N805"/>
      <c r="O805"/>
    </row>
    <row r="806" spans="1:15">
      <c r="A806" s="227"/>
      <c r="C806" s="228"/>
      <c r="D806" s="228"/>
      <c r="E806"/>
      <c r="F806"/>
      <c r="G806"/>
      <c r="H806"/>
      <c r="I806"/>
      <c r="J806"/>
      <c r="K806"/>
      <c r="L806"/>
      <c r="M806"/>
      <c r="N806"/>
      <c r="O806"/>
    </row>
    <row r="807" spans="1:15">
      <c r="A807" s="227"/>
      <c r="C807" s="228"/>
      <c r="D807" s="228"/>
      <c r="E807"/>
      <c r="F807"/>
      <c r="G807"/>
      <c r="H807"/>
      <c r="I807"/>
      <c r="J807"/>
      <c r="K807"/>
      <c r="L807"/>
      <c r="M807"/>
      <c r="N807"/>
      <c r="O807"/>
    </row>
    <row r="808" spans="1:15">
      <c r="A808" s="227"/>
      <c r="C808" s="228"/>
      <c r="D808" s="228"/>
      <c r="E808"/>
      <c r="F808"/>
      <c r="G808"/>
      <c r="H808"/>
      <c r="I808"/>
      <c r="J808"/>
      <c r="K808"/>
      <c r="L808"/>
      <c r="M808"/>
      <c r="N808"/>
      <c r="O808"/>
    </row>
    <row r="809" spans="1:15">
      <c r="A809" s="227"/>
      <c r="C809" s="228"/>
      <c r="D809" s="228"/>
      <c r="E809"/>
      <c r="F809"/>
      <c r="G809"/>
      <c r="H809"/>
      <c r="I809"/>
      <c r="J809"/>
      <c r="K809"/>
      <c r="L809"/>
      <c r="M809"/>
      <c r="N809"/>
      <c r="O809"/>
    </row>
    <row r="810" spans="1:15">
      <c r="A810" s="227"/>
      <c r="C810" s="228"/>
      <c r="D810" s="228"/>
      <c r="E810"/>
      <c r="F810"/>
      <c r="G810"/>
      <c r="H810"/>
      <c r="I810"/>
      <c r="J810"/>
      <c r="K810"/>
      <c r="L810"/>
      <c r="M810"/>
      <c r="N810"/>
      <c r="O810"/>
    </row>
    <row r="811" spans="1:15">
      <c r="A811" s="227"/>
      <c r="C811" s="228"/>
      <c r="D811" s="228"/>
      <c r="E811"/>
      <c r="F811"/>
      <c r="G811"/>
      <c r="H811"/>
      <c r="I811"/>
      <c r="J811"/>
      <c r="K811"/>
      <c r="L811"/>
      <c r="M811"/>
      <c r="N811"/>
      <c r="O811"/>
    </row>
    <row r="812" spans="1:15">
      <c r="A812" s="227"/>
      <c r="C812" s="228"/>
      <c r="D812" s="228"/>
      <c r="E812"/>
      <c r="F812"/>
      <c r="G812"/>
      <c r="H812"/>
      <c r="I812"/>
      <c r="J812"/>
      <c r="K812"/>
      <c r="L812"/>
      <c r="M812"/>
      <c r="N812"/>
      <c r="O812"/>
    </row>
    <row r="813" spans="1:15">
      <c r="A813" s="227"/>
      <c r="C813" s="228"/>
      <c r="D813" s="228"/>
      <c r="E813"/>
      <c r="F813"/>
      <c r="G813"/>
      <c r="H813"/>
      <c r="I813"/>
      <c r="J813"/>
      <c r="K813"/>
      <c r="L813"/>
      <c r="M813"/>
      <c r="N813"/>
      <c r="O813"/>
    </row>
    <row r="814" spans="1:15">
      <c r="A814" s="227"/>
      <c r="C814" s="228"/>
      <c r="D814" s="228"/>
      <c r="E814"/>
      <c r="F814"/>
      <c r="G814"/>
      <c r="H814"/>
      <c r="I814"/>
      <c r="J814"/>
      <c r="K814"/>
      <c r="L814"/>
      <c r="M814"/>
      <c r="N814"/>
      <c r="O814"/>
    </row>
    <row r="815" spans="1:15">
      <c r="A815" s="227"/>
      <c r="C815" s="228"/>
      <c r="D815" s="228"/>
      <c r="E815"/>
      <c r="F815"/>
      <c r="G815"/>
      <c r="H815"/>
      <c r="I815"/>
      <c r="J815"/>
      <c r="K815"/>
      <c r="L815"/>
      <c r="M815"/>
      <c r="N815"/>
      <c r="O815"/>
    </row>
    <row r="816" spans="1:15">
      <c r="A816" s="227"/>
      <c r="C816" s="228"/>
      <c r="D816" s="228"/>
      <c r="E816"/>
      <c r="F816"/>
      <c r="G816"/>
      <c r="H816"/>
      <c r="I816"/>
      <c r="J816"/>
      <c r="K816"/>
      <c r="L816"/>
      <c r="M816"/>
      <c r="N816"/>
      <c r="O816"/>
    </row>
    <row r="817" spans="1:15">
      <c r="A817" s="227"/>
      <c r="C817" s="228"/>
      <c r="D817" s="228"/>
      <c r="E817"/>
      <c r="F817"/>
      <c r="G817"/>
      <c r="H817"/>
      <c r="I817"/>
      <c r="J817"/>
      <c r="K817"/>
      <c r="L817"/>
      <c r="M817"/>
      <c r="N817"/>
      <c r="O817"/>
    </row>
    <row r="818" spans="1:15">
      <c r="A818" s="227"/>
      <c r="C818" s="228"/>
      <c r="D818" s="228"/>
      <c r="E818"/>
      <c r="F818"/>
      <c r="G818"/>
      <c r="H818"/>
      <c r="I818"/>
      <c r="J818"/>
      <c r="K818"/>
      <c r="L818"/>
      <c r="M818"/>
      <c r="N818"/>
      <c r="O818"/>
    </row>
    <row r="819" spans="1:15">
      <c r="A819" s="227"/>
      <c r="C819" s="228"/>
      <c r="D819" s="228"/>
      <c r="E819"/>
      <c r="F819"/>
      <c r="G819"/>
      <c r="H819"/>
      <c r="I819"/>
      <c r="J819"/>
      <c r="K819"/>
      <c r="L819"/>
      <c r="M819"/>
      <c r="N819"/>
      <c r="O819"/>
    </row>
    <row r="820" spans="1:15">
      <c r="A820" s="227"/>
      <c r="C820" s="228"/>
      <c r="D820" s="228"/>
      <c r="E820"/>
      <c r="F820"/>
      <c r="G820"/>
      <c r="H820"/>
      <c r="I820"/>
      <c r="J820"/>
      <c r="K820"/>
      <c r="L820"/>
      <c r="M820"/>
      <c r="N820"/>
      <c r="O820"/>
    </row>
    <row r="821" spans="1:15">
      <c r="A821" s="227"/>
      <c r="C821" s="228"/>
      <c r="D821" s="228"/>
      <c r="E821"/>
      <c r="F821"/>
      <c r="G821"/>
      <c r="H821"/>
      <c r="I821"/>
      <c r="J821"/>
      <c r="K821"/>
      <c r="L821"/>
      <c r="M821"/>
      <c r="N821"/>
      <c r="O821"/>
    </row>
    <row r="822" spans="1:15">
      <c r="A822" s="227"/>
      <c r="C822" s="228"/>
      <c r="D822" s="228"/>
      <c r="E822"/>
      <c r="F822"/>
      <c r="G822"/>
      <c r="H822"/>
      <c r="I822"/>
      <c r="J822"/>
      <c r="K822"/>
      <c r="L822"/>
      <c r="M822"/>
      <c r="N822"/>
      <c r="O822"/>
    </row>
    <row r="823" spans="1:15">
      <c r="A823" s="227"/>
      <c r="C823" s="228"/>
      <c r="D823" s="228"/>
      <c r="E823"/>
      <c r="F823"/>
      <c r="G823"/>
      <c r="H823"/>
      <c r="I823"/>
      <c r="J823"/>
      <c r="K823"/>
      <c r="L823"/>
      <c r="M823"/>
      <c r="N823"/>
      <c r="O823"/>
    </row>
    <row r="824" spans="1:15">
      <c r="A824" s="227"/>
      <c r="C824" s="228"/>
      <c r="D824" s="228"/>
      <c r="E824"/>
      <c r="F824"/>
      <c r="G824"/>
      <c r="H824"/>
      <c r="I824"/>
      <c r="J824"/>
      <c r="K824"/>
      <c r="L824"/>
      <c r="M824"/>
      <c r="N824"/>
      <c r="O824"/>
    </row>
    <row r="825" spans="1:15">
      <c r="A825" s="227"/>
      <c r="C825" s="228"/>
      <c r="D825" s="228"/>
      <c r="E825"/>
      <c r="F825"/>
      <c r="G825"/>
      <c r="H825"/>
      <c r="I825"/>
      <c r="J825"/>
      <c r="K825"/>
      <c r="L825"/>
      <c r="M825"/>
      <c r="N825"/>
      <c r="O825"/>
    </row>
    <row r="826" spans="1:15">
      <c r="A826" s="227"/>
      <c r="C826" s="228"/>
      <c r="D826" s="228"/>
      <c r="E826"/>
      <c r="F826"/>
      <c r="G826"/>
      <c r="H826"/>
      <c r="I826"/>
      <c r="J826"/>
      <c r="K826"/>
      <c r="L826"/>
      <c r="M826"/>
      <c r="N826"/>
      <c r="O826"/>
    </row>
    <row r="827" spans="1:15">
      <c r="A827" s="227"/>
      <c r="C827" s="228"/>
      <c r="D827" s="228"/>
      <c r="E827"/>
      <c r="F827"/>
      <c r="G827"/>
      <c r="H827"/>
      <c r="I827"/>
      <c r="J827"/>
      <c r="K827"/>
      <c r="L827"/>
      <c r="M827"/>
      <c r="N827"/>
      <c r="O827"/>
    </row>
    <row r="828" spans="1:15">
      <c r="A828" s="227"/>
      <c r="C828" s="228"/>
      <c r="D828" s="228"/>
      <c r="E828"/>
      <c r="F828"/>
      <c r="G828"/>
      <c r="H828"/>
      <c r="I828"/>
      <c r="J828"/>
      <c r="K828"/>
      <c r="L828"/>
      <c r="M828"/>
      <c r="N828"/>
      <c r="O828"/>
    </row>
    <row r="829" spans="1:15">
      <c r="A829" s="227"/>
      <c r="C829" s="228"/>
      <c r="D829" s="228"/>
      <c r="E829"/>
      <c r="F829"/>
      <c r="G829"/>
      <c r="H829"/>
      <c r="I829"/>
      <c r="J829"/>
      <c r="K829"/>
      <c r="L829"/>
      <c r="M829"/>
      <c r="N829"/>
      <c r="O829"/>
    </row>
    <row r="830" spans="1:15">
      <c r="A830" s="227"/>
      <c r="C830" s="228"/>
      <c r="D830" s="228"/>
      <c r="E830"/>
      <c r="F830"/>
      <c r="G830"/>
      <c r="H830"/>
      <c r="I830"/>
      <c r="J830"/>
      <c r="K830"/>
      <c r="L830"/>
      <c r="M830"/>
      <c r="N830"/>
      <c r="O830"/>
    </row>
    <row r="831" spans="1:15">
      <c r="A831" s="227"/>
      <c r="C831" s="228"/>
      <c r="D831" s="228"/>
      <c r="E831"/>
      <c r="F831"/>
      <c r="G831"/>
      <c r="H831"/>
      <c r="I831"/>
      <c r="J831"/>
      <c r="K831"/>
      <c r="L831"/>
      <c r="M831"/>
      <c r="N831"/>
      <c r="O831"/>
    </row>
    <row r="832" spans="1:15">
      <c r="A832" s="227"/>
      <c r="C832" s="228"/>
      <c r="D832" s="228"/>
      <c r="E832"/>
      <c r="F832"/>
      <c r="G832"/>
      <c r="H832"/>
      <c r="I832"/>
      <c r="J832"/>
      <c r="K832"/>
      <c r="L832"/>
      <c r="M832"/>
      <c r="N832"/>
      <c r="O832"/>
    </row>
    <row r="833" spans="1:15">
      <c r="A833" s="227"/>
      <c r="C833" s="228"/>
      <c r="D833" s="228"/>
      <c r="E833"/>
      <c r="F833"/>
      <c r="G833"/>
      <c r="H833"/>
      <c r="I833"/>
      <c r="J833"/>
      <c r="K833"/>
      <c r="L833"/>
      <c r="M833"/>
      <c r="N833"/>
      <c r="O833"/>
    </row>
    <row r="834" spans="1:15">
      <c r="A834" s="227"/>
      <c r="C834" s="228"/>
      <c r="D834" s="228"/>
      <c r="E834"/>
      <c r="F834"/>
      <c r="G834"/>
      <c r="H834"/>
      <c r="I834"/>
      <c r="J834"/>
      <c r="K834"/>
      <c r="L834"/>
      <c r="M834"/>
      <c r="N834"/>
      <c r="O834"/>
    </row>
    <row r="835" spans="1:15">
      <c r="A835" s="227"/>
      <c r="C835" s="228"/>
      <c r="D835" s="228"/>
      <c r="E835"/>
      <c r="F835"/>
      <c r="G835"/>
      <c r="H835"/>
      <c r="I835"/>
      <c r="J835"/>
      <c r="K835"/>
      <c r="L835"/>
      <c r="M835"/>
      <c r="N835"/>
      <c r="O835"/>
    </row>
    <row r="836" spans="1:15">
      <c r="A836" s="227"/>
      <c r="C836" s="228"/>
      <c r="D836" s="228"/>
      <c r="E836"/>
      <c r="F836"/>
      <c r="G836"/>
      <c r="H836"/>
      <c r="I836"/>
      <c r="J836"/>
      <c r="K836"/>
      <c r="L836"/>
      <c r="M836"/>
      <c r="N836"/>
      <c r="O836"/>
    </row>
    <row r="837" spans="1:15">
      <c r="A837" s="227"/>
      <c r="C837" s="228"/>
      <c r="D837" s="228"/>
      <c r="E837"/>
      <c r="F837"/>
      <c r="G837"/>
      <c r="H837"/>
      <c r="I837"/>
      <c r="J837"/>
      <c r="K837"/>
      <c r="L837"/>
      <c r="M837"/>
      <c r="N837"/>
      <c r="O837"/>
    </row>
    <row r="838" spans="1:15">
      <c r="A838" s="227"/>
      <c r="C838" s="228"/>
      <c r="D838" s="228"/>
      <c r="E838"/>
      <c r="F838"/>
      <c r="G838"/>
      <c r="H838"/>
      <c r="I838"/>
      <c r="J838"/>
      <c r="K838"/>
      <c r="L838"/>
      <c r="M838"/>
      <c r="N838"/>
      <c r="O838"/>
    </row>
    <row r="839" spans="1:15">
      <c r="A839" s="227"/>
      <c r="C839" s="228"/>
      <c r="D839" s="228"/>
      <c r="E839"/>
      <c r="F839"/>
      <c r="G839"/>
      <c r="H839"/>
      <c r="I839"/>
      <c r="J839"/>
      <c r="K839"/>
      <c r="L839"/>
      <c r="M839"/>
      <c r="N839"/>
      <c r="O839"/>
    </row>
    <row r="840" spans="1:15">
      <c r="A840" s="227"/>
      <c r="C840" s="228"/>
      <c r="D840" s="228"/>
      <c r="E840"/>
      <c r="F840"/>
      <c r="G840"/>
      <c r="H840"/>
      <c r="I840"/>
      <c r="J840"/>
      <c r="K840"/>
      <c r="L840"/>
      <c r="M840"/>
      <c r="N840"/>
      <c r="O840"/>
    </row>
    <row r="841" spans="1:15">
      <c r="A841" s="227"/>
      <c r="C841" s="228"/>
      <c r="D841" s="228"/>
      <c r="E841"/>
      <c r="F841"/>
      <c r="G841"/>
      <c r="H841"/>
      <c r="I841"/>
      <c r="J841"/>
      <c r="K841"/>
      <c r="L841"/>
      <c r="M841"/>
      <c r="N841"/>
      <c r="O841"/>
    </row>
    <row r="842" spans="1:15">
      <c r="A842" s="227"/>
      <c r="C842" s="228"/>
      <c r="D842" s="228"/>
      <c r="E842"/>
      <c r="F842"/>
      <c r="G842"/>
      <c r="H842"/>
      <c r="I842"/>
      <c r="J842"/>
      <c r="K842"/>
      <c r="L842"/>
      <c r="M842"/>
      <c r="N842"/>
      <c r="O842"/>
    </row>
    <row r="843" spans="1:15">
      <c r="A843" s="227"/>
      <c r="C843" s="228"/>
      <c r="D843" s="228"/>
      <c r="E843"/>
      <c r="F843"/>
      <c r="G843"/>
      <c r="H843"/>
      <c r="I843"/>
      <c r="J843"/>
      <c r="K843"/>
      <c r="L843"/>
      <c r="M843"/>
      <c r="N843"/>
      <c r="O843"/>
    </row>
    <row r="844" spans="1:15">
      <c r="A844" s="227"/>
      <c r="C844" s="228"/>
      <c r="D844" s="228"/>
      <c r="E844"/>
      <c r="F844"/>
      <c r="G844"/>
      <c r="H844"/>
      <c r="I844"/>
      <c r="J844"/>
      <c r="K844"/>
      <c r="L844"/>
      <c r="M844"/>
      <c r="N844"/>
      <c r="O844"/>
    </row>
    <row r="845" spans="1:15">
      <c r="A845" s="227"/>
      <c r="C845" s="228"/>
      <c r="D845" s="228"/>
      <c r="E845"/>
      <c r="F845"/>
      <c r="G845"/>
      <c r="H845"/>
      <c r="I845"/>
      <c r="J845"/>
      <c r="K845"/>
      <c r="L845"/>
      <c r="M845"/>
      <c r="N845"/>
      <c r="O845"/>
    </row>
    <row r="846" spans="1:15">
      <c r="A846" s="227"/>
      <c r="C846" s="228"/>
      <c r="D846" s="228"/>
      <c r="E846"/>
      <c r="F846"/>
      <c r="G846"/>
      <c r="H846"/>
      <c r="I846"/>
      <c r="J846"/>
      <c r="K846"/>
      <c r="L846"/>
      <c r="M846"/>
      <c r="N846"/>
      <c r="O846"/>
    </row>
    <row r="847" spans="1:15">
      <c r="A847" s="227"/>
      <c r="C847" s="228"/>
      <c r="D847" s="228"/>
      <c r="E847"/>
      <c r="F847"/>
      <c r="G847"/>
      <c r="H847"/>
      <c r="I847"/>
      <c r="J847"/>
      <c r="K847"/>
      <c r="L847"/>
      <c r="M847"/>
      <c r="N847"/>
      <c r="O847"/>
    </row>
    <row r="848" spans="1:15">
      <c r="A848" s="227"/>
      <c r="C848" s="228"/>
      <c r="D848" s="228"/>
      <c r="E848"/>
      <c r="F848"/>
      <c r="G848"/>
      <c r="H848"/>
      <c r="I848"/>
      <c r="J848"/>
      <c r="K848"/>
      <c r="L848"/>
      <c r="M848"/>
      <c r="N848"/>
      <c r="O848"/>
    </row>
    <row r="849" spans="1:15">
      <c r="A849" s="227"/>
      <c r="C849" s="228"/>
      <c r="D849" s="228"/>
      <c r="E849"/>
      <c r="F849"/>
      <c r="G849"/>
      <c r="H849"/>
      <c r="I849"/>
      <c r="J849"/>
      <c r="K849"/>
      <c r="L849"/>
      <c r="M849"/>
      <c r="N849"/>
      <c r="O849"/>
    </row>
    <row r="850" spans="1:15">
      <c r="A850" s="227"/>
      <c r="C850" s="228"/>
      <c r="D850" s="228"/>
      <c r="E850"/>
      <c r="F850"/>
      <c r="G850"/>
      <c r="H850"/>
      <c r="I850"/>
      <c r="J850"/>
      <c r="K850"/>
      <c r="L850"/>
      <c r="M850"/>
      <c r="N850"/>
      <c r="O850"/>
    </row>
    <row r="851" spans="1:15">
      <c r="A851" s="227"/>
      <c r="C851" s="228"/>
      <c r="D851" s="228"/>
      <c r="E851"/>
      <c r="F851"/>
      <c r="G851"/>
      <c r="H851"/>
      <c r="I851"/>
      <c r="J851"/>
      <c r="K851"/>
      <c r="L851"/>
      <c r="M851"/>
      <c r="N851"/>
      <c r="O851"/>
    </row>
    <row r="852" spans="1:15">
      <c r="A852" s="227"/>
      <c r="C852" s="228"/>
      <c r="D852" s="228"/>
      <c r="E852"/>
      <c r="F852"/>
      <c r="G852"/>
      <c r="H852"/>
      <c r="I852"/>
      <c r="J852"/>
      <c r="K852"/>
      <c r="L852"/>
      <c r="M852"/>
      <c r="N852"/>
      <c r="O852"/>
    </row>
    <row r="853" spans="1:15">
      <c r="A853" s="227"/>
      <c r="C853" s="228"/>
      <c r="D853" s="228"/>
      <c r="E853"/>
      <c r="F853"/>
      <c r="G853"/>
      <c r="H853"/>
      <c r="I853"/>
      <c r="J853"/>
      <c r="K853"/>
      <c r="L853"/>
      <c r="M853"/>
      <c r="N853"/>
      <c r="O853"/>
    </row>
    <row r="854" spans="1:15">
      <c r="A854" s="227"/>
      <c r="C854" s="228"/>
      <c r="D854" s="228"/>
      <c r="E854"/>
      <c r="F854"/>
      <c r="G854"/>
      <c r="H854"/>
      <c r="I854"/>
      <c r="J854"/>
      <c r="K854"/>
      <c r="L854"/>
      <c r="M854"/>
      <c r="N854"/>
      <c r="O854"/>
    </row>
    <row r="855" spans="1:15">
      <c r="A855" s="227"/>
      <c r="C855" s="228"/>
      <c r="D855" s="228"/>
      <c r="E855"/>
      <c r="F855"/>
      <c r="G855"/>
      <c r="H855"/>
      <c r="I855"/>
      <c r="J855"/>
      <c r="K855"/>
      <c r="L855"/>
      <c r="M855"/>
      <c r="N855"/>
      <c r="O855"/>
    </row>
    <row r="856" spans="1:15">
      <c r="A856" s="227"/>
      <c r="C856" s="228"/>
      <c r="D856" s="228"/>
      <c r="E856"/>
      <c r="F856"/>
      <c r="G856"/>
      <c r="H856"/>
      <c r="I856"/>
      <c r="J856"/>
      <c r="K856"/>
      <c r="L856"/>
      <c r="M856"/>
      <c r="N856"/>
      <c r="O856"/>
    </row>
    <row r="857" spans="1:15">
      <c r="A857" s="227"/>
      <c r="C857" s="228"/>
      <c r="D857" s="228"/>
      <c r="E857"/>
      <c r="F857"/>
      <c r="G857"/>
      <c r="H857"/>
      <c r="I857"/>
      <c r="J857"/>
      <c r="K857"/>
      <c r="L857"/>
      <c r="M857"/>
      <c r="N857"/>
      <c r="O857"/>
    </row>
    <row r="858" spans="1:15">
      <c r="A858" s="227"/>
      <c r="C858" s="228"/>
      <c r="D858" s="228"/>
      <c r="E858"/>
      <c r="F858"/>
      <c r="G858"/>
      <c r="H858"/>
      <c r="I858"/>
      <c r="J858"/>
      <c r="K858"/>
      <c r="L858"/>
      <c r="M858"/>
      <c r="N858"/>
      <c r="O858"/>
    </row>
    <row r="859" spans="1:15">
      <c r="A859" s="227"/>
      <c r="C859" s="228"/>
      <c r="D859" s="228"/>
      <c r="E859"/>
      <c r="F859"/>
      <c r="G859"/>
      <c r="H859"/>
      <c r="I859"/>
      <c r="J859"/>
      <c r="K859"/>
      <c r="L859"/>
      <c r="M859"/>
      <c r="N859"/>
      <c r="O859"/>
    </row>
    <row r="860" spans="1:15">
      <c r="A860" s="227"/>
      <c r="C860" s="228"/>
      <c r="D860" s="228"/>
      <c r="E860"/>
      <c r="F860"/>
      <c r="G860"/>
      <c r="H860"/>
      <c r="I860"/>
      <c r="J860"/>
      <c r="K860"/>
      <c r="L860"/>
      <c r="M860"/>
      <c r="N860"/>
      <c r="O860"/>
    </row>
    <row r="861" spans="1:15">
      <c r="A861" s="227"/>
      <c r="C861" s="228"/>
      <c r="D861" s="228"/>
      <c r="E861"/>
      <c r="F861"/>
      <c r="G861"/>
      <c r="H861"/>
      <c r="I861"/>
      <c r="J861"/>
      <c r="K861"/>
      <c r="L861"/>
      <c r="M861"/>
      <c r="N861"/>
      <c r="O861"/>
    </row>
    <row r="862" spans="1:15">
      <c r="A862" s="227"/>
      <c r="C862" s="228"/>
      <c r="D862" s="228"/>
      <c r="E862"/>
      <c r="F862"/>
      <c r="G862"/>
      <c r="H862"/>
      <c r="I862"/>
      <c r="J862"/>
      <c r="K862"/>
      <c r="L862"/>
      <c r="M862"/>
      <c r="N862"/>
      <c r="O862"/>
    </row>
    <row r="863" spans="1:15">
      <c r="A863" s="227"/>
      <c r="C863" s="228"/>
      <c r="D863" s="228"/>
      <c r="E863"/>
      <c r="F863"/>
      <c r="G863"/>
      <c r="H863"/>
      <c r="I863"/>
      <c r="J863"/>
      <c r="K863"/>
      <c r="L863"/>
      <c r="M863"/>
      <c r="N863"/>
      <c r="O863"/>
    </row>
    <row r="864" spans="1:15">
      <c r="A864" s="227"/>
      <c r="C864" s="228"/>
      <c r="D864" s="228"/>
      <c r="E864"/>
      <c r="F864"/>
      <c r="G864"/>
      <c r="H864"/>
      <c r="I864"/>
      <c r="J864"/>
      <c r="K864"/>
      <c r="L864"/>
      <c r="M864"/>
      <c r="N864"/>
      <c r="O864"/>
    </row>
    <row r="865" spans="1:15">
      <c r="A865" s="227"/>
      <c r="C865" s="228"/>
      <c r="D865" s="228"/>
      <c r="E865"/>
      <c r="F865"/>
      <c r="G865"/>
      <c r="H865"/>
      <c r="I865"/>
      <c r="J865"/>
      <c r="K865"/>
      <c r="L865"/>
      <c r="M865"/>
      <c r="N865"/>
      <c r="O865"/>
    </row>
    <row r="866" spans="1:15">
      <c r="A866" s="227"/>
      <c r="C866" s="228"/>
      <c r="D866" s="228"/>
      <c r="E866"/>
      <c r="F866"/>
      <c r="G866"/>
      <c r="H866"/>
      <c r="I866"/>
      <c r="J866"/>
      <c r="K866"/>
      <c r="L866"/>
      <c r="M866"/>
      <c r="N866"/>
      <c r="O866"/>
    </row>
    <row r="867" spans="1:15">
      <c r="A867" s="227"/>
      <c r="C867" s="228"/>
      <c r="D867" s="228"/>
      <c r="E867"/>
      <c r="F867"/>
      <c r="G867"/>
      <c r="H867"/>
      <c r="I867"/>
      <c r="J867"/>
      <c r="K867"/>
      <c r="L867"/>
      <c r="M867"/>
      <c r="N867"/>
      <c r="O867"/>
    </row>
    <row r="868" spans="1:15">
      <c r="A868" s="227"/>
      <c r="C868" s="228"/>
      <c r="D868" s="228"/>
      <c r="E868"/>
      <c r="F868"/>
      <c r="G868"/>
      <c r="H868"/>
      <c r="I868"/>
      <c r="J868"/>
      <c r="K868"/>
      <c r="L868"/>
      <c r="M868"/>
      <c r="N868"/>
      <c r="O868"/>
    </row>
    <row r="869" spans="1:15">
      <c r="A869" s="227"/>
      <c r="C869" s="228"/>
      <c r="D869" s="228"/>
      <c r="E869"/>
      <c r="F869"/>
      <c r="G869"/>
      <c r="H869"/>
      <c r="I869"/>
      <c r="J869"/>
      <c r="K869"/>
      <c r="L869"/>
      <c r="M869"/>
      <c r="N869"/>
      <c r="O869"/>
    </row>
    <row r="870" spans="1:15">
      <c r="A870" s="227"/>
      <c r="C870" s="228"/>
      <c r="D870" s="228"/>
      <c r="E870"/>
      <c r="F870"/>
      <c r="G870"/>
      <c r="H870"/>
      <c r="I870"/>
      <c r="J870"/>
      <c r="K870"/>
      <c r="L870"/>
      <c r="M870"/>
      <c r="N870"/>
      <c r="O870"/>
    </row>
    <row r="871" spans="1:15">
      <c r="A871" s="227"/>
      <c r="C871" s="228"/>
      <c r="D871" s="228"/>
      <c r="E871"/>
      <c r="F871"/>
      <c r="G871"/>
      <c r="H871"/>
      <c r="I871"/>
      <c r="J871"/>
      <c r="K871"/>
      <c r="L871"/>
      <c r="M871"/>
      <c r="N871"/>
      <c r="O871"/>
    </row>
    <row r="872" spans="1:15">
      <c r="A872" s="227"/>
      <c r="C872" s="228"/>
      <c r="D872" s="228"/>
      <c r="E872"/>
      <c r="F872"/>
      <c r="G872"/>
      <c r="H872"/>
      <c r="I872"/>
      <c r="J872"/>
      <c r="K872"/>
      <c r="L872"/>
      <c r="M872"/>
      <c r="N872"/>
      <c r="O872"/>
    </row>
    <row r="873" spans="1:15">
      <c r="A873" s="227"/>
      <c r="C873" s="228"/>
      <c r="D873" s="228"/>
      <c r="E873"/>
      <c r="F873"/>
      <c r="G873"/>
      <c r="H873"/>
      <c r="I873"/>
      <c r="J873"/>
      <c r="K873"/>
      <c r="L873"/>
      <c r="M873"/>
      <c r="N873"/>
      <c r="O873"/>
    </row>
    <row r="874" spans="1:15">
      <c r="A874" s="227"/>
      <c r="C874" s="228"/>
      <c r="D874" s="228"/>
      <c r="E874"/>
      <c r="F874"/>
      <c r="G874"/>
      <c r="H874"/>
      <c r="I874"/>
      <c r="J874"/>
      <c r="K874"/>
      <c r="L874"/>
      <c r="M874"/>
      <c r="N874"/>
      <c r="O874"/>
    </row>
    <row r="875" spans="1:15">
      <c r="A875" s="227"/>
      <c r="C875" s="228"/>
      <c r="D875" s="228"/>
      <c r="E875"/>
      <c r="F875"/>
      <c r="G875"/>
      <c r="H875"/>
      <c r="I875"/>
      <c r="J875"/>
      <c r="K875"/>
      <c r="L875"/>
      <c r="M875"/>
      <c r="N875"/>
      <c r="O875"/>
    </row>
    <row r="876" spans="1:15">
      <c r="A876" s="227"/>
      <c r="C876" s="228"/>
      <c r="D876" s="228"/>
      <c r="E876"/>
      <c r="F876"/>
      <c r="G876"/>
      <c r="H876"/>
      <c r="I876"/>
      <c r="J876"/>
      <c r="K876"/>
      <c r="L876"/>
      <c r="M876"/>
      <c r="N876"/>
      <c r="O876"/>
    </row>
    <row r="877" spans="1:15">
      <c r="A877" s="227"/>
      <c r="C877" s="228"/>
      <c r="D877" s="228"/>
      <c r="E877"/>
      <c r="F877"/>
      <c r="G877"/>
      <c r="H877"/>
      <c r="I877"/>
      <c r="J877"/>
      <c r="K877"/>
      <c r="L877"/>
      <c r="M877"/>
      <c r="N877"/>
      <c r="O877"/>
    </row>
    <row r="878" spans="1:15">
      <c r="A878" s="227"/>
      <c r="C878" s="228"/>
      <c r="D878" s="228"/>
      <c r="E878"/>
      <c r="F878"/>
      <c r="G878"/>
      <c r="H878"/>
      <c r="I878"/>
      <c r="J878"/>
      <c r="K878"/>
      <c r="L878"/>
      <c r="M878"/>
      <c r="N878"/>
      <c r="O878"/>
    </row>
    <row r="879" spans="1:15">
      <c r="A879" s="227"/>
      <c r="C879" s="228"/>
      <c r="D879" s="228"/>
      <c r="E879"/>
      <c r="F879"/>
      <c r="G879"/>
      <c r="H879"/>
      <c r="I879"/>
      <c r="J879"/>
      <c r="K879"/>
      <c r="L879"/>
      <c r="M879"/>
      <c r="N879"/>
      <c r="O879"/>
    </row>
    <row r="880" spans="1:15">
      <c r="A880" s="227"/>
      <c r="C880" s="228"/>
      <c r="D880" s="228"/>
      <c r="E880"/>
      <c r="F880"/>
      <c r="G880"/>
      <c r="H880"/>
      <c r="I880"/>
      <c r="J880"/>
      <c r="K880"/>
      <c r="L880"/>
      <c r="M880"/>
      <c r="N880"/>
      <c r="O880"/>
    </row>
    <row r="881" spans="1:15">
      <c r="A881" s="227"/>
      <c r="C881" s="228"/>
      <c r="D881" s="228"/>
      <c r="E881"/>
      <c r="F881"/>
      <c r="G881"/>
      <c r="H881"/>
      <c r="I881"/>
      <c r="J881"/>
      <c r="K881"/>
      <c r="L881"/>
      <c r="M881"/>
      <c r="N881"/>
      <c r="O881"/>
    </row>
    <row r="882" spans="1:15">
      <c r="A882" s="227"/>
      <c r="C882" s="228"/>
      <c r="D882" s="228"/>
      <c r="E882"/>
      <c r="F882"/>
      <c r="G882"/>
      <c r="H882"/>
      <c r="I882"/>
      <c r="J882"/>
      <c r="K882"/>
      <c r="L882"/>
      <c r="M882"/>
      <c r="N882"/>
      <c r="O882"/>
    </row>
    <row r="883" spans="1:15">
      <c r="A883" s="227"/>
      <c r="C883" s="228"/>
      <c r="D883" s="228"/>
      <c r="E883"/>
      <c r="F883"/>
      <c r="G883"/>
      <c r="H883"/>
      <c r="I883"/>
      <c r="J883"/>
      <c r="K883"/>
      <c r="L883"/>
      <c r="M883"/>
      <c r="N883"/>
      <c r="O883"/>
    </row>
    <row r="884" spans="1:15">
      <c r="A884" s="227"/>
      <c r="C884" s="228"/>
      <c r="D884" s="228"/>
      <c r="E884"/>
      <c r="F884"/>
      <c r="G884"/>
      <c r="H884"/>
      <c r="I884"/>
      <c r="J884"/>
      <c r="K884"/>
      <c r="L884"/>
      <c r="M884"/>
      <c r="N884"/>
      <c r="O884"/>
    </row>
    <row r="885" spans="1:15">
      <c r="A885" s="227"/>
      <c r="C885" s="228"/>
      <c r="D885" s="228"/>
      <c r="E885"/>
      <c r="F885"/>
      <c r="G885"/>
      <c r="H885"/>
      <c r="I885"/>
      <c r="J885"/>
      <c r="K885"/>
      <c r="L885"/>
      <c r="M885"/>
      <c r="N885"/>
      <c r="O885"/>
    </row>
    <row r="886" spans="1:15">
      <c r="A886" s="227"/>
      <c r="C886" s="228"/>
      <c r="D886" s="228"/>
      <c r="E886"/>
      <c r="F886"/>
      <c r="G886"/>
      <c r="H886"/>
      <c r="I886"/>
      <c r="J886"/>
      <c r="K886"/>
      <c r="L886"/>
      <c r="M886"/>
      <c r="N886"/>
      <c r="O886"/>
    </row>
    <row r="887" spans="1:15">
      <c r="A887" s="227"/>
      <c r="C887" s="228"/>
      <c r="D887" s="228"/>
      <c r="E887"/>
      <c r="F887"/>
      <c r="G887"/>
      <c r="H887"/>
      <c r="I887"/>
      <c r="J887"/>
      <c r="K887"/>
      <c r="L887"/>
      <c r="M887"/>
      <c r="N887"/>
      <c r="O887"/>
    </row>
    <row r="888" spans="1:15">
      <c r="A888" s="227"/>
      <c r="C888" s="228"/>
      <c r="D888" s="228"/>
      <c r="E888"/>
      <c r="F888"/>
      <c r="G888"/>
      <c r="H888"/>
      <c r="I888"/>
      <c r="J888"/>
      <c r="K888"/>
      <c r="L888"/>
      <c r="M888"/>
      <c r="N888"/>
      <c r="O888"/>
    </row>
    <row r="889" spans="1:15">
      <c r="A889" s="227"/>
      <c r="C889" s="228"/>
      <c r="D889" s="228"/>
      <c r="E889"/>
      <c r="F889"/>
      <c r="G889"/>
      <c r="H889"/>
      <c r="I889"/>
      <c r="J889"/>
      <c r="K889"/>
      <c r="L889"/>
      <c r="M889"/>
      <c r="N889"/>
      <c r="O889"/>
    </row>
    <row r="890" spans="1:15">
      <c r="A890" s="227"/>
      <c r="C890" s="228"/>
      <c r="D890" s="228"/>
      <c r="E890"/>
      <c r="F890"/>
      <c r="G890"/>
      <c r="H890"/>
      <c r="I890"/>
      <c r="J890"/>
      <c r="K890"/>
      <c r="L890"/>
      <c r="M890"/>
      <c r="N890"/>
      <c r="O890"/>
    </row>
    <row r="891" spans="1:15">
      <c r="A891" s="227"/>
      <c r="C891" s="228"/>
      <c r="D891" s="228"/>
      <c r="E891"/>
      <c r="F891"/>
      <c r="G891"/>
      <c r="H891"/>
      <c r="I891"/>
      <c r="J891"/>
      <c r="K891"/>
      <c r="L891"/>
      <c r="M891"/>
      <c r="N891"/>
      <c r="O891"/>
    </row>
    <row r="892" spans="1:15">
      <c r="A892" s="227"/>
      <c r="C892" s="228"/>
      <c r="D892" s="228"/>
      <c r="E892"/>
      <c r="F892"/>
      <c r="G892"/>
      <c r="H892"/>
      <c r="I892"/>
      <c r="J892"/>
      <c r="K892"/>
      <c r="L892"/>
      <c r="M892"/>
      <c r="N892"/>
      <c r="O892"/>
    </row>
    <row r="893" spans="1:15">
      <c r="A893" s="227"/>
      <c r="C893" s="228"/>
      <c r="D893" s="228"/>
      <c r="E893"/>
      <c r="F893"/>
      <c r="G893"/>
      <c r="H893"/>
      <c r="I893"/>
      <c r="J893"/>
      <c r="K893"/>
      <c r="L893"/>
      <c r="M893"/>
      <c r="N893"/>
      <c r="O893"/>
    </row>
    <row r="894" spans="1:15">
      <c r="A894" s="227"/>
      <c r="C894" s="228"/>
      <c r="D894" s="228"/>
      <c r="E894"/>
      <c r="F894"/>
      <c r="G894"/>
      <c r="H894"/>
      <c r="I894"/>
      <c r="J894"/>
      <c r="K894"/>
      <c r="L894"/>
      <c r="M894"/>
      <c r="N894"/>
      <c r="O894"/>
    </row>
    <row r="895" spans="1:15">
      <c r="A895" s="227"/>
      <c r="C895" s="228"/>
      <c r="D895" s="228"/>
      <c r="E895"/>
      <c r="F895"/>
      <c r="G895"/>
      <c r="H895"/>
      <c r="I895"/>
      <c r="J895"/>
      <c r="K895"/>
      <c r="L895"/>
      <c r="M895"/>
      <c r="N895"/>
      <c r="O895"/>
    </row>
    <row r="896" spans="1:15">
      <c r="A896" s="227"/>
      <c r="C896" s="228"/>
      <c r="D896" s="228"/>
      <c r="E896"/>
      <c r="F896"/>
      <c r="G896"/>
      <c r="H896"/>
      <c r="I896"/>
      <c r="J896"/>
      <c r="K896"/>
      <c r="L896"/>
      <c r="M896"/>
      <c r="N896"/>
      <c r="O896"/>
    </row>
    <row r="897" spans="1:15">
      <c r="A897" s="227"/>
      <c r="C897" s="228"/>
      <c r="D897" s="228"/>
      <c r="E897"/>
      <c r="F897"/>
      <c r="G897"/>
      <c r="H897"/>
      <c r="I897"/>
      <c r="J897"/>
      <c r="K897"/>
      <c r="L897"/>
      <c r="M897"/>
      <c r="N897"/>
      <c r="O897"/>
    </row>
    <row r="898" spans="1:15">
      <c r="A898" s="227"/>
      <c r="C898" s="228"/>
      <c r="D898" s="228"/>
      <c r="E898"/>
      <c r="F898"/>
      <c r="G898"/>
      <c r="H898"/>
      <c r="I898"/>
      <c r="J898"/>
      <c r="K898"/>
      <c r="L898"/>
      <c r="M898"/>
      <c r="N898"/>
      <c r="O898"/>
    </row>
    <row r="899" spans="1:15">
      <c r="A899" s="227"/>
      <c r="C899" s="228"/>
      <c r="D899" s="228"/>
      <c r="E899"/>
      <c r="F899"/>
      <c r="G899"/>
      <c r="H899"/>
      <c r="I899"/>
      <c r="J899"/>
      <c r="K899"/>
      <c r="L899"/>
      <c r="M899"/>
      <c r="N899"/>
      <c r="O899"/>
    </row>
    <row r="900" spans="1:15">
      <c r="A900" s="227"/>
      <c r="C900" s="228"/>
      <c r="D900" s="228"/>
      <c r="E900"/>
      <c r="F900"/>
      <c r="G900"/>
      <c r="H900"/>
      <c r="I900"/>
      <c r="J900"/>
      <c r="K900"/>
      <c r="L900"/>
      <c r="M900"/>
      <c r="N900"/>
      <c r="O900"/>
    </row>
    <row r="901" spans="1:15">
      <c r="A901" s="227"/>
      <c r="C901" s="228"/>
      <c r="D901" s="228"/>
      <c r="E901"/>
      <c r="F901"/>
      <c r="G901"/>
      <c r="H901"/>
      <c r="I901"/>
      <c r="J901"/>
      <c r="K901"/>
      <c r="L901"/>
      <c r="M901"/>
      <c r="N901"/>
      <c r="O901"/>
    </row>
    <row r="902" spans="1:15">
      <c r="A902" s="227"/>
      <c r="C902" s="228"/>
      <c r="D902" s="228"/>
      <c r="E902"/>
      <c r="F902"/>
      <c r="G902"/>
      <c r="H902"/>
      <c r="I902"/>
      <c r="J902"/>
      <c r="K902"/>
      <c r="L902"/>
      <c r="M902"/>
      <c r="N902"/>
      <c r="O902"/>
    </row>
    <row r="903" spans="1:15">
      <c r="A903" s="227"/>
      <c r="C903" s="228"/>
      <c r="D903" s="228"/>
      <c r="E903"/>
      <c r="F903"/>
      <c r="G903"/>
      <c r="H903"/>
      <c r="I903"/>
      <c r="J903"/>
      <c r="K903"/>
      <c r="L903"/>
      <c r="M903"/>
      <c r="N903"/>
      <c r="O903"/>
    </row>
    <row r="904" spans="1:15">
      <c r="A904" s="227"/>
      <c r="C904" s="228"/>
      <c r="D904" s="228"/>
      <c r="E904"/>
      <c r="F904"/>
      <c r="G904"/>
      <c r="H904"/>
      <c r="I904"/>
      <c r="J904"/>
      <c r="K904"/>
      <c r="L904"/>
      <c r="M904"/>
      <c r="N904"/>
      <c r="O904"/>
    </row>
    <row r="905" spans="1:15">
      <c r="A905" s="227"/>
      <c r="C905" s="228"/>
      <c r="D905" s="228"/>
      <c r="E905"/>
      <c r="F905"/>
      <c r="G905"/>
      <c r="H905"/>
      <c r="I905"/>
      <c r="J905"/>
      <c r="K905"/>
      <c r="L905"/>
      <c r="M905"/>
      <c r="N905"/>
      <c r="O905"/>
    </row>
    <row r="906" spans="1:15">
      <c r="A906" s="227"/>
      <c r="C906" s="228"/>
      <c r="D906" s="228"/>
      <c r="E906"/>
      <c r="F906"/>
      <c r="G906"/>
      <c r="H906"/>
      <c r="I906"/>
      <c r="J906"/>
      <c r="K906"/>
      <c r="L906"/>
      <c r="M906"/>
      <c r="N906"/>
      <c r="O906"/>
    </row>
    <row r="907" spans="1:15">
      <c r="A907" s="227"/>
      <c r="C907" s="228"/>
      <c r="D907" s="228"/>
      <c r="E907"/>
      <c r="F907"/>
      <c r="G907"/>
      <c r="H907"/>
      <c r="I907"/>
      <c r="J907"/>
      <c r="K907"/>
      <c r="L907"/>
      <c r="M907"/>
      <c r="N907"/>
      <c r="O907"/>
    </row>
    <row r="908" spans="1:15">
      <c r="A908" s="227"/>
      <c r="C908" s="228"/>
      <c r="D908" s="228"/>
      <c r="E908"/>
      <c r="F908"/>
      <c r="G908"/>
      <c r="H908"/>
      <c r="I908"/>
      <c r="J908"/>
      <c r="K908"/>
      <c r="L908"/>
      <c r="M908"/>
      <c r="N908"/>
      <c r="O908"/>
    </row>
    <row r="909" spans="1:15">
      <c r="A909" s="227"/>
      <c r="C909" s="228"/>
      <c r="D909" s="228"/>
      <c r="E909"/>
      <c r="F909"/>
      <c r="G909"/>
      <c r="H909"/>
      <c r="I909"/>
      <c r="J909"/>
      <c r="K909"/>
      <c r="L909"/>
      <c r="M909"/>
      <c r="N909"/>
      <c r="O909"/>
    </row>
    <row r="910" spans="1:15">
      <c r="A910" s="227"/>
      <c r="C910" s="228"/>
      <c r="D910" s="228"/>
      <c r="E910"/>
      <c r="F910"/>
      <c r="G910"/>
      <c r="H910"/>
      <c r="I910"/>
      <c r="J910"/>
      <c r="K910"/>
      <c r="L910"/>
      <c r="M910"/>
      <c r="N910"/>
      <c r="O910"/>
    </row>
    <row r="911" spans="1:15">
      <c r="A911" s="227"/>
      <c r="C911" s="228"/>
      <c r="D911" s="228"/>
      <c r="E911"/>
      <c r="F911"/>
      <c r="G911"/>
      <c r="H911"/>
      <c r="I911"/>
      <c r="J911"/>
      <c r="K911"/>
      <c r="L911"/>
      <c r="M911"/>
      <c r="N911"/>
      <c r="O911"/>
    </row>
    <row r="912" spans="1:15">
      <c r="A912" s="227"/>
      <c r="C912" s="228"/>
      <c r="D912" s="228"/>
      <c r="E912"/>
      <c r="F912"/>
      <c r="G912"/>
      <c r="H912"/>
      <c r="I912"/>
      <c r="J912"/>
      <c r="K912"/>
      <c r="L912"/>
      <c r="M912"/>
      <c r="N912"/>
      <c r="O912"/>
    </row>
    <row r="913" spans="1:15">
      <c r="A913" s="227"/>
      <c r="C913" s="228"/>
      <c r="D913" s="228"/>
      <c r="E913"/>
      <c r="F913"/>
      <c r="G913"/>
      <c r="H913"/>
      <c r="I913"/>
      <c r="J913"/>
      <c r="K913"/>
      <c r="L913"/>
      <c r="M913"/>
      <c r="N913"/>
      <c r="O913"/>
    </row>
    <row r="914" spans="1:15">
      <c r="A914" s="227"/>
      <c r="C914" s="228"/>
      <c r="D914" s="228"/>
      <c r="E914"/>
      <c r="F914"/>
      <c r="G914"/>
      <c r="H914"/>
      <c r="I914"/>
      <c r="J914"/>
      <c r="K914"/>
      <c r="L914"/>
      <c r="M914"/>
      <c r="N914"/>
      <c r="O914"/>
    </row>
    <row r="915" spans="1:15">
      <c r="A915" s="227"/>
      <c r="C915" s="228"/>
      <c r="D915" s="228"/>
      <c r="E915"/>
      <c r="F915"/>
      <c r="G915"/>
      <c r="H915"/>
      <c r="I915"/>
      <c r="J915"/>
      <c r="K915"/>
      <c r="L915"/>
      <c r="M915"/>
      <c r="N915"/>
      <c r="O915"/>
    </row>
    <row r="916" spans="1:15">
      <c r="A916" s="227"/>
      <c r="C916" s="228"/>
      <c r="D916" s="228"/>
      <c r="E916"/>
      <c r="F916"/>
      <c r="G916"/>
      <c r="H916"/>
      <c r="I916"/>
      <c r="J916"/>
      <c r="K916"/>
      <c r="L916"/>
      <c r="M916"/>
      <c r="N916"/>
      <c r="O916"/>
    </row>
    <row r="917" spans="1:15">
      <c r="A917" s="227"/>
      <c r="C917" s="228"/>
      <c r="D917" s="228"/>
      <c r="E917"/>
      <c r="F917"/>
      <c r="G917"/>
      <c r="H917"/>
      <c r="I917"/>
      <c r="J917"/>
      <c r="K917"/>
      <c r="L917"/>
      <c r="M917"/>
      <c r="N917"/>
      <c r="O917"/>
    </row>
    <row r="918" spans="1:15">
      <c r="A918" s="227"/>
      <c r="C918" s="228"/>
      <c r="D918" s="228"/>
      <c r="E918"/>
      <c r="F918"/>
      <c r="G918"/>
      <c r="H918"/>
      <c r="I918"/>
      <c r="J918"/>
      <c r="K918"/>
      <c r="L918"/>
      <c r="M918"/>
      <c r="N918"/>
      <c r="O918"/>
    </row>
    <row r="919" spans="1:15">
      <c r="A919" s="227"/>
      <c r="C919" s="228"/>
      <c r="D919" s="228"/>
      <c r="E919"/>
      <c r="F919"/>
      <c r="G919"/>
      <c r="H919"/>
      <c r="I919"/>
      <c r="J919"/>
      <c r="K919"/>
      <c r="L919"/>
      <c r="M919"/>
      <c r="N919"/>
      <c r="O919"/>
    </row>
    <row r="920" spans="1:15">
      <c r="A920" s="227"/>
      <c r="C920" s="228"/>
      <c r="D920" s="228"/>
      <c r="E920"/>
      <c r="F920"/>
      <c r="G920"/>
      <c r="H920"/>
      <c r="I920"/>
      <c r="J920"/>
      <c r="K920"/>
      <c r="L920"/>
      <c r="M920"/>
      <c r="N920"/>
      <c r="O920"/>
    </row>
    <row r="921" spans="1:15">
      <c r="A921" s="227"/>
      <c r="C921" s="228"/>
      <c r="D921" s="228"/>
      <c r="E921"/>
      <c r="F921"/>
      <c r="G921"/>
      <c r="H921"/>
      <c r="I921"/>
      <c r="J921"/>
      <c r="K921"/>
      <c r="L921"/>
      <c r="M921"/>
      <c r="N921"/>
      <c r="O921"/>
    </row>
    <row r="922" spans="1:15">
      <c r="A922" s="227"/>
      <c r="C922" s="228"/>
      <c r="D922" s="228"/>
      <c r="E922"/>
      <c r="F922"/>
      <c r="G922"/>
      <c r="H922"/>
      <c r="I922"/>
      <c r="J922"/>
      <c r="K922"/>
      <c r="L922"/>
      <c r="M922"/>
      <c r="N922"/>
      <c r="O922"/>
    </row>
    <row r="923" spans="1:15">
      <c r="A923" s="227"/>
      <c r="C923" s="228"/>
      <c r="D923" s="228"/>
      <c r="E923"/>
      <c r="F923"/>
      <c r="G923"/>
      <c r="H923"/>
      <c r="I923"/>
      <c r="J923"/>
      <c r="K923"/>
      <c r="L923"/>
      <c r="M923"/>
      <c r="N923"/>
      <c r="O923"/>
    </row>
    <row r="924" spans="1:15">
      <c r="A924" s="227"/>
      <c r="C924" s="228"/>
      <c r="D924" s="228"/>
      <c r="E924"/>
      <c r="F924"/>
      <c r="G924"/>
      <c r="H924"/>
      <c r="I924"/>
      <c r="J924"/>
      <c r="K924"/>
      <c r="L924"/>
      <c r="M924"/>
      <c r="N924"/>
      <c r="O924"/>
    </row>
    <row r="925" spans="1:15">
      <c r="A925" s="227"/>
      <c r="C925" s="228"/>
      <c r="D925" s="228"/>
      <c r="E925"/>
      <c r="F925"/>
      <c r="G925"/>
      <c r="H925"/>
      <c r="I925"/>
      <c r="J925"/>
      <c r="K925"/>
      <c r="L925"/>
      <c r="M925"/>
      <c r="N925"/>
      <c r="O925"/>
    </row>
    <row r="926" spans="1:15">
      <c r="A926" s="227"/>
      <c r="C926" s="228"/>
      <c r="D926" s="228"/>
      <c r="E926"/>
      <c r="F926"/>
      <c r="G926"/>
      <c r="H926"/>
      <c r="I926"/>
      <c r="J926"/>
      <c r="K926"/>
      <c r="L926"/>
      <c r="M926"/>
      <c r="N926"/>
      <c r="O926"/>
    </row>
    <row r="927" spans="1:15">
      <c r="A927" s="227"/>
      <c r="C927" s="228"/>
      <c r="D927" s="228"/>
      <c r="E927"/>
      <c r="F927"/>
      <c r="G927"/>
      <c r="H927"/>
      <c r="I927"/>
      <c r="J927"/>
      <c r="K927"/>
      <c r="L927"/>
      <c r="M927"/>
      <c r="N927"/>
      <c r="O927"/>
    </row>
    <row r="928" spans="1:15">
      <c r="A928" s="227"/>
      <c r="C928" s="228"/>
      <c r="D928" s="228"/>
      <c r="E928"/>
      <c r="F928"/>
      <c r="G928"/>
      <c r="H928"/>
      <c r="I928"/>
      <c r="J928"/>
      <c r="K928"/>
      <c r="L928"/>
      <c r="M928"/>
      <c r="N928"/>
      <c r="O928"/>
    </row>
    <row r="929" spans="1:15">
      <c r="A929" s="227"/>
      <c r="C929" s="228"/>
      <c r="D929" s="228"/>
      <c r="E929"/>
      <c r="F929"/>
      <c r="G929"/>
      <c r="H929"/>
      <c r="I929"/>
      <c r="J929"/>
      <c r="K929"/>
      <c r="L929"/>
      <c r="M929"/>
      <c r="N929"/>
      <c r="O929"/>
    </row>
    <row r="930" spans="1:15">
      <c r="A930" s="227"/>
      <c r="C930" s="228"/>
      <c r="D930" s="228"/>
      <c r="E930"/>
      <c r="F930"/>
      <c r="G930"/>
      <c r="H930"/>
      <c r="I930"/>
      <c r="J930"/>
      <c r="K930"/>
      <c r="L930"/>
      <c r="M930"/>
      <c r="N930"/>
      <c r="O930"/>
    </row>
    <row r="931" spans="1:15">
      <c r="A931" s="227"/>
      <c r="C931" s="228"/>
      <c r="D931" s="228"/>
      <c r="E931"/>
      <c r="F931"/>
      <c r="G931"/>
      <c r="H931"/>
      <c r="I931"/>
      <c r="J931"/>
      <c r="K931"/>
      <c r="L931"/>
      <c r="M931"/>
      <c r="N931"/>
      <c r="O931"/>
    </row>
    <row r="932" spans="1:15">
      <c r="A932" s="227"/>
      <c r="C932" s="228"/>
      <c r="D932" s="228"/>
      <c r="E932"/>
      <c r="F932"/>
      <c r="G932"/>
      <c r="H932"/>
      <c r="I932"/>
      <c r="J932"/>
      <c r="K932"/>
      <c r="L932"/>
      <c r="M932"/>
      <c r="N932"/>
      <c r="O932"/>
    </row>
    <row r="933" spans="1:15">
      <c r="A933" s="227"/>
      <c r="C933" s="228"/>
      <c r="D933" s="228"/>
      <c r="E933"/>
      <c r="F933"/>
      <c r="G933"/>
      <c r="H933"/>
      <c r="I933"/>
      <c r="J933"/>
      <c r="K933"/>
      <c r="L933"/>
      <c r="M933"/>
      <c r="N933"/>
      <c r="O933"/>
    </row>
    <row r="934" spans="1:15">
      <c r="A934" s="227"/>
      <c r="C934" s="228"/>
      <c r="D934" s="228"/>
      <c r="E934"/>
      <c r="F934"/>
      <c r="G934"/>
      <c r="H934"/>
      <c r="I934"/>
      <c r="J934"/>
      <c r="K934"/>
      <c r="L934"/>
      <c r="M934"/>
      <c r="N934"/>
      <c r="O934"/>
    </row>
    <row r="935" spans="1:15">
      <c r="A935" s="227"/>
      <c r="C935" s="228"/>
      <c r="D935" s="228"/>
      <c r="E935"/>
      <c r="F935"/>
      <c r="G935"/>
      <c r="H935"/>
      <c r="I935"/>
      <c r="J935"/>
      <c r="K935"/>
      <c r="L935"/>
      <c r="M935"/>
      <c r="N935"/>
      <c r="O935"/>
    </row>
    <row r="936" spans="1:15">
      <c r="A936" s="227"/>
      <c r="C936" s="228"/>
      <c r="D936" s="228"/>
      <c r="E936"/>
      <c r="F936"/>
      <c r="G936"/>
      <c r="H936"/>
      <c r="I936"/>
      <c r="J936"/>
      <c r="K936"/>
      <c r="L936"/>
      <c r="M936"/>
      <c r="N936"/>
      <c r="O936"/>
    </row>
    <row r="937" spans="1:15">
      <c r="A937" s="227"/>
      <c r="C937" s="228"/>
      <c r="D937" s="228"/>
      <c r="E937"/>
      <c r="F937"/>
      <c r="G937"/>
      <c r="H937"/>
      <c r="I937"/>
      <c r="J937"/>
      <c r="K937"/>
      <c r="L937"/>
      <c r="M937"/>
      <c r="N937"/>
      <c r="O937"/>
    </row>
    <row r="938" spans="1:15">
      <c r="A938" s="227"/>
      <c r="C938" s="228"/>
      <c r="D938" s="228"/>
      <c r="E938"/>
      <c r="F938"/>
      <c r="G938"/>
      <c r="H938"/>
      <c r="I938"/>
      <c r="J938"/>
      <c r="K938"/>
      <c r="L938"/>
      <c r="M938"/>
      <c r="N938"/>
      <c r="O938"/>
    </row>
    <row r="939" spans="1:15">
      <c r="A939" s="227"/>
      <c r="C939" s="228"/>
      <c r="D939" s="228"/>
      <c r="E939"/>
      <c r="F939"/>
      <c r="G939"/>
      <c r="H939"/>
      <c r="I939"/>
      <c r="J939"/>
      <c r="K939"/>
      <c r="L939"/>
      <c r="M939"/>
      <c r="N939"/>
      <c r="O939"/>
    </row>
    <row r="940" spans="1:15">
      <c r="A940" s="227"/>
      <c r="C940" s="228"/>
      <c r="D940" s="228"/>
      <c r="E940"/>
      <c r="F940"/>
      <c r="G940"/>
      <c r="H940"/>
      <c r="I940"/>
      <c r="J940"/>
      <c r="K940"/>
      <c r="L940"/>
      <c r="M940"/>
      <c r="N940"/>
      <c r="O940"/>
    </row>
    <row r="941" spans="1:15">
      <c r="A941" s="227"/>
      <c r="C941" s="228"/>
      <c r="D941" s="228"/>
      <c r="E941"/>
      <c r="F941"/>
      <c r="G941"/>
      <c r="H941"/>
      <c r="I941"/>
      <c r="J941"/>
      <c r="K941"/>
      <c r="L941"/>
      <c r="M941"/>
      <c r="N941"/>
      <c r="O941"/>
    </row>
    <row r="942" spans="1:15">
      <c r="A942" s="227"/>
      <c r="C942" s="228"/>
      <c r="D942" s="228"/>
      <c r="E942"/>
      <c r="F942"/>
      <c r="G942"/>
      <c r="H942"/>
      <c r="I942"/>
      <c r="J942"/>
      <c r="K942"/>
      <c r="L942"/>
      <c r="M942"/>
      <c r="N942"/>
      <c r="O942"/>
    </row>
    <row r="943" spans="1:15">
      <c r="A943" s="227"/>
      <c r="C943" s="228"/>
      <c r="D943" s="228"/>
      <c r="E943"/>
      <c r="F943"/>
      <c r="G943"/>
      <c r="H943"/>
      <c r="I943"/>
      <c r="J943"/>
      <c r="K943"/>
      <c r="L943"/>
      <c r="M943"/>
      <c r="N943"/>
      <c r="O943"/>
    </row>
    <row r="944" spans="1:15">
      <c r="A944" s="227"/>
      <c r="C944" s="228"/>
      <c r="D944" s="228"/>
      <c r="E944"/>
      <c r="F944"/>
      <c r="G944"/>
      <c r="H944"/>
      <c r="I944"/>
      <c r="J944"/>
      <c r="K944"/>
      <c r="L944"/>
      <c r="M944"/>
      <c r="N944"/>
      <c r="O944"/>
    </row>
    <row r="945" spans="1:15">
      <c r="A945" s="227"/>
      <c r="C945" s="228"/>
      <c r="D945" s="228"/>
      <c r="E945"/>
      <c r="F945"/>
      <c r="G945"/>
      <c r="H945"/>
      <c r="I945"/>
      <c r="J945"/>
      <c r="K945"/>
      <c r="L945"/>
      <c r="M945"/>
      <c r="N945"/>
      <c r="O945"/>
    </row>
    <row r="946" spans="1:15">
      <c r="A946" s="227"/>
      <c r="C946" s="228"/>
      <c r="D946" s="228"/>
      <c r="E946"/>
      <c r="F946"/>
      <c r="G946"/>
      <c r="H946"/>
      <c r="I946"/>
      <c r="J946"/>
      <c r="K946"/>
      <c r="L946"/>
      <c r="M946"/>
      <c r="N946"/>
      <c r="O946"/>
    </row>
    <row r="947" spans="1:15">
      <c r="A947" s="227"/>
      <c r="C947" s="228"/>
      <c r="D947" s="228"/>
      <c r="E947"/>
      <c r="F947"/>
      <c r="G947"/>
      <c r="H947"/>
      <c r="I947"/>
      <c r="J947"/>
      <c r="K947"/>
      <c r="L947"/>
      <c r="M947"/>
      <c r="N947"/>
      <c r="O947"/>
    </row>
    <row r="948" spans="1:15">
      <c r="A948" s="227"/>
      <c r="C948" s="228"/>
      <c r="D948" s="228"/>
      <c r="E948"/>
      <c r="F948"/>
      <c r="G948"/>
      <c r="H948"/>
      <c r="I948"/>
      <c r="J948"/>
      <c r="K948"/>
      <c r="L948"/>
      <c r="M948"/>
      <c r="N948"/>
      <c r="O948"/>
    </row>
    <row r="949" spans="1:15">
      <c r="A949" s="227"/>
      <c r="C949" s="228"/>
      <c r="D949" s="228"/>
      <c r="E949"/>
      <c r="F949"/>
      <c r="G949"/>
      <c r="H949"/>
      <c r="I949"/>
      <c r="J949"/>
      <c r="K949"/>
      <c r="L949"/>
      <c r="M949"/>
      <c r="N949"/>
      <c r="O949"/>
    </row>
    <row r="950" spans="1:15">
      <c r="A950" s="227"/>
      <c r="C950" s="228"/>
      <c r="D950" s="228"/>
      <c r="E950"/>
      <c r="F950"/>
      <c r="G950"/>
      <c r="H950"/>
      <c r="I950"/>
      <c r="J950"/>
      <c r="K950"/>
      <c r="L950"/>
      <c r="M950"/>
      <c r="N950"/>
      <c r="O950"/>
    </row>
    <row r="951" spans="1:15">
      <c r="A951" s="227"/>
      <c r="C951" s="228"/>
      <c r="D951" s="228"/>
      <c r="E951"/>
      <c r="F951"/>
      <c r="G951"/>
      <c r="H951"/>
      <c r="I951"/>
      <c r="J951"/>
      <c r="K951"/>
      <c r="L951"/>
      <c r="M951"/>
      <c r="N951"/>
      <c r="O951"/>
    </row>
    <row r="952" spans="1:15">
      <c r="A952" s="227"/>
      <c r="C952" s="228"/>
      <c r="D952" s="228"/>
      <c r="E952"/>
      <c r="F952"/>
      <c r="G952"/>
      <c r="H952"/>
      <c r="I952"/>
      <c r="J952"/>
      <c r="K952"/>
      <c r="L952"/>
      <c r="M952"/>
      <c r="N952"/>
      <c r="O952"/>
    </row>
    <row r="953" spans="1:15">
      <c r="A953" s="227"/>
      <c r="C953" s="228"/>
      <c r="D953" s="228"/>
      <c r="E953"/>
      <c r="F953"/>
      <c r="G953"/>
      <c r="H953"/>
      <c r="I953"/>
      <c r="J953"/>
      <c r="K953"/>
      <c r="L953"/>
      <c r="M953"/>
      <c r="N953"/>
      <c r="O953"/>
    </row>
    <row r="954" spans="1:15">
      <c r="A954" s="227"/>
      <c r="C954" s="228"/>
      <c r="D954" s="228"/>
      <c r="E954"/>
      <c r="F954"/>
      <c r="G954"/>
      <c r="H954"/>
      <c r="I954"/>
      <c r="J954"/>
      <c r="K954"/>
      <c r="L954"/>
      <c r="M954"/>
      <c r="N954"/>
      <c r="O954"/>
    </row>
    <row r="955" spans="1:15">
      <c r="A955" s="227"/>
      <c r="C955" s="228"/>
      <c r="D955" s="228"/>
      <c r="E955"/>
      <c r="F955"/>
      <c r="G955"/>
      <c r="H955"/>
      <c r="I955"/>
      <c r="J955"/>
      <c r="K955"/>
      <c r="L955"/>
      <c r="M955"/>
      <c r="N955"/>
      <c r="O955"/>
    </row>
    <row r="956" spans="1:15">
      <c r="A956" s="227"/>
      <c r="C956" s="228"/>
      <c r="D956" s="228"/>
      <c r="E956"/>
      <c r="F956"/>
      <c r="G956"/>
      <c r="H956"/>
      <c r="I956"/>
      <c r="J956"/>
      <c r="K956"/>
      <c r="L956"/>
      <c r="M956"/>
      <c r="N956"/>
      <c r="O956"/>
    </row>
    <row r="957" spans="1:15">
      <c r="A957" s="227"/>
      <c r="C957" s="228"/>
      <c r="D957" s="228"/>
      <c r="E957"/>
      <c r="F957"/>
      <c r="G957"/>
      <c r="H957"/>
      <c r="I957"/>
      <c r="J957"/>
      <c r="K957"/>
      <c r="L957"/>
      <c r="M957"/>
      <c r="N957"/>
      <c r="O957"/>
    </row>
    <row r="958" spans="1:15">
      <c r="A958" s="227"/>
      <c r="C958" s="228"/>
      <c r="D958" s="228"/>
      <c r="E958"/>
      <c r="F958"/>
      <c r="G958"/>
      <c r="H958"/>
      <c r="I958"/>
      <c r="J958"/>
      <c r="K958"/>
      <c r="L958"/>
      <c r="M958"/>
      <c r="N958"/>
      <c r="O958"/>
    </row>
    <row r="959" spans="1:15">
      <c r="A959" s="227"/>
      <c r="C959" s="228"/>
      <c r="D959" s="228"/>
      <c r="E959"/>
      <c r="F959"/>
      <c r="G959"/>
      <c r="H959"/>
      <c r="I959"/>
      <c r="J959"/>
      <c r="K959"/>
      <c r="L959"/>
      <c r="M959"/>
      <c r="N959"/>
      <c r="O959"/>
    </row>
    <row r="960" spans="1:15">
      <c r="A960" s="227"/>
      <c r="C960" s="228"/>
      <c r="D960" s="228"/>
      <c r="E960"/>
      <c r="F960"/>
      <c r="G960"/>
      <c r="H960"/>
      <c r="I960"/>
      <c r="J960"/>
      <c r="K960"/>
      <c r="L960"/>
      <c r="M960"/>
      <c r="N960"/>
      <c r="O960"/>
    </row>
    <row r="961" spans="1:15">
      <c r="A961" s="227"/>
      <c r="C961" s="228"/>
      <c r="D961" s="228"/>
      <c r="E961"/>
      <c r="F961"/>
      <c r="G961"/>
      <c r="H961"/>
      <c r="I961"/>
      <c r="J961"/>
      <c r="K961"/>
      <c r="L961"/>
      <c r="M961"/>
      <c r="N961"/>
      <c r="O961"/>
    </row>
    <row r="962" spans="1:15">
      <c r="A962" s="227"/>
      <c r="C962" s="228"/>
      <c r="D962" s="228"/>
      <c r="E962"/>
      <c r="F962"/>
      <c r="G962"/>
      <c r="H962"/>
      <c r="I962"/>
      <c r="J962"/>
      <c r="K962"/>
      <c r="L962"/>
      <c r="M962"/>
      <c r="N962"/>
      <c r="O962"/>
    </row>
    <row r="963" spans="1:15">
      <c r="A963" s="227"/>
      <c r="C963" s="228"/>
      <c r="D963" s="228"/>
      <c r="E963"/>
      <c r="F963"/>
      <c r="G963"/>
      <c r="H963"/>
      <c r="I963"/>
      <c r="J963"/>
      <c r="K963"/>
      <c r="L963"/>
      <c r="M963"/>
      <c r="N963"/>
      <c r="O963"/>
    </row>
    <row r="964" spans="1:15">
      <c r="A964" s="227"/>
      <c r="C964" s="228"/>
      <c r="D964" s="228"/>
      <c r="E964"/>
      <c r="F964"/>
      <c r="G964"/>
      <c r="H964"/>
      <c r="I964"/>
      <c r="J964"/>
      <c r="K964"/>
      <c r="L964"/>
      <c r="M964"/>
      <c r="N964"/>
      <c r="O964"/>
    </row>
    <row r="965" spans="1:15">
      <c r="A965" s="227"/>
      <c r="C965" s="228"/>
      <c r="D965" s="228"/>
      <c r="E965"/>
      <c r="F965"/>
      <c r="G965"/>
      <c r="H965"/>
      <c r="I965"/>
      <c r="J965"/>
      <c r="K965"/>
      <c r="L965"/>
      <c r="M965"/>
      <c r="N965"/>
      <c r="O965"/>
    </row>
    <row r="966" spans="1:15">
      <c r="A966" s="227"/>
      <c r="C966" s="228"/>
      <c r="D966" s="228"/>
      <c r="E966"/>
      <c r="F966"/>
      <c r="G966"/>
      <c r="H966"/>
      <c r="I966"/>
      <c r="J966"/>
      <c r="K966"/>
      <c r="L966"/>
      <c r="M966"/>
      <c r="N966"/>
      <c r="O966"/>
    </row>
    <row r="967" spans="1:15">
      <c r="A967" s="227"/>
      <c r="C967" s="228"/>
      <c r="D967" s="228"/>
      <c r="E967"/>
      <c r="F967"/>
      <c r="G967"/>
      <c r="H967"/>
      <c r="I967"/>
      <c r="J967"/>
      <c r="K967"/>
      <c r="L967"/>
      <c r="M967"/>
      <c r="N967"/>
      <c r="O967"/>
    </row>
    <row r="968" spans="1:15">
      <c r="A968" s="227"/>
      <c r="C968" s="228"/>
      <c r="D968" s="228"/>
      <c r="E968"/>
      <c r="F968"/>
      <c r="G968"/>
      <c r="H968"/>
      <c r="I968"/>
      <c r="J968"/>
      <c r="K968"/>
      <c r="L968"/>
      <c r="M968"/>
      <c r="N968"/>
      <c r="O968"/>
    </row>
    <row r="969" spans="1:15">
      <c r="A969" s="227"/>
      <c r="C969" s="228"/>
      <c r="D969" s="228"/>
      <c r="E969"/>
      <c r="F969"/>
      <c r="G969"/>
      <c r="H969"/>
      <c r="I969"/>
      <c r="J969"/>
      <c r="K969"/>
      <c r="L969"/>
      <c r="M969"/>
      <c r="N969"/>
      <c r="O969"/>
    </row>
    <row r="970" spans="1:15">
      <c r="A970" s="227"/>
      <c r="C970" s="228"/>
      <c r="D970" s="228"/>
      <c r="E970"/>
      <c r="F970"/>
      <c r="G970"/>
      <c r="H970"/>
      <c r="I970"/>
      <c r="J970"/>
      <c r="K970"/>
      <c r="L970"/>
      <c r="M970"/>
      <c r="N970"/>
      <c r="O970"/>
    </row>
    <row r="971" spans="1:15">
      <c r="A971" s="227"/>
      <c r="C971" s="228"/>
      <c r="D971" s="228"/>
      <c r="E971"/>
      <c r="F971"/>
      <c r="G971"/>
      <c r="H971"/>
      <c r="I971"/>
      <c r="J971"/>
      <c r="K971"/>
      <c r="L971"/>
      <c r="M971"/>
      <c r="N971"/>
      <c r="O971"/>
    </row>
    <row r="972" spans="1:15">
      <c r="A972" s="227"/>
      <c r="C972" s="228"/>
      <c r="D972" s="228"/>
      <c r="E972"/>
      <c r="F972"/>
      <c r="G972"/>
      <c r="H972"/>
      <c r="I972"/>
      <c r="J972"/>
      <c r="K972"/>
      <c r="L972"/>
      <c r="M972"/>
      <c r="N972"/>
      <c r="O972"/>
    </row>
    <row r="973" spans="1:15">
      <c r="A973" s="227"/>
      <c r="C973" s="228"/>
      <c r="D973" s="228"/>
      <c r="E973"/>
      <c r="F973"/>
      <c r="G973"/>
      <c r="H973"/>
      <c r="I973"/>
      <c r="J973"/>
      <c r="K973"/>
      <c r="L973"/>
      <c r="M973"/>
      <c r="N973"/>
      <c r="O973"/>
    </row>
    <row r="974" spans="1:15">
      <c r="A974" s="227"/>
      <c r="C974" s="228"/>
      <c r="D974" s="228"/>
      <c r="E974"/>
      <c r="F974"/>
      <c r="G974"/>
      <c r="H974"/>
      <c r="I974"/>
      <c r="J974"/>
      <c r="K974"/>
      <c r="L974"/>
      <c r="M974"/>
      <c r="N974"/>
      <c r="O974"/>
    </row>
    <row r="975" spans="1:15">
      <c r="A975" s="227"/>
      <c r="C975" s="228"/>
      <c r="D975" s="228"/>
      <c r="E975"/>
      <c r="F975"/>
      <c r="G975"/>
      <c r="H975"/>
      <c r="I975"/>
      <c r="J975"/>
      <c r="K975"/>
      <c r="L975"/>
      <c r="M975"/>
      <c r="N975"/>
      <c r="O975"/>
    </row>
    <row r="976" spans="1:15">
      <c r="A976" s="227"/>
      <c r="C976" s="228"/>
      <c r="D976" s="228"/>
      <c r="E976"/>
      <c r="F976"/>
      <c r="G976"/>
      <c r="H976"/>
      <c r="I976"/>
      <c r="J976"/>
      <c r="K976"/>
      <c r="L976"/>
      <c r="M976"/>
      <c r="N976"/>
      <c r="O976"/>
    </row>
    <row r="977" spans="1:15">
      <c r="A977" s="227"/>
      <c r="C977" s="228"/>
      <c r="D977" s="228"/>
      <c r="E977"/>
      <c r="F977"/>
      <c r="G977"/>
      <c r="H977"/>
      <c r="I977"/>
      <c r="J977"/>
      <c r="K977"/>
      <c r="L977"/>
      <c r="M977"/>
      <c r="N977"/>
      <c r="O977"/>
    </row>
    <row r="978" spans="1:15">
      <c r="A978" s="227"/>
      <c r="C978" s="228"/>
      <c r="D978" s="228"/>
      <c r="E978"/>
      <c r="F978"/>
      <c r="G978"/>
      <c r="H978"/>
      <c r="I978"/>
      <c r="J978"/>
      <c r="K978"/>
      <c r="L978"/>
      <c r="M978"/>
      <c r="N978"/>
      <c r="O978"/>
    </row>
    <row r="979" spans="1:15">
      <c r="A979" s="227"/>
      <c r="C979" s="228"/>
      <c r="D979" s="228"/>
      <c r="E979"/>
      <c r="F979"/>
      <c r="G979"/>
      <c r="H979"/>
      <c r="I979"/>
      <c r="J979"/>
      <c r="K979"/>
      <c r="L979"/>
      <c r="M979"/>
      <c r="N979"/>
      <c r="O979"/>
    </row>
    <row r="980" spans="1:15">
      <c r="A980" s="227"/>
      <c r="C980" s="228"/>
      <c r="D980" s="228"/>
      <c r="E980"/>
      <c r="F980"/>
      <c r="G980"/>
      <c r="H980"/>
      <c r="I980"/>
      <c r="J980"/>
      <c r="K980"/>
      <c r="L980"/>
      <c r="M980"/>
      <c r="N980"/>
      <c r="O980"/>
    </row>
    <row r="981" spans="1:15">
      <c r="A981" s="227"/>
      <c r="C981" s="228"/>
      <c r="D981" s="228"/>
      <c r="E981"/>
      <c r="F981"/>
      <c r="G981"/>
      <c r="H981"/>
      <c r="I981"/>
      <c r="J981"/>
      <c r="K981"/>
      <c r="L981"/>
      <c r="M981"/>
      <c r="N981"/>
      <c r="O981"/>
    </row>
    <row r="982" spans="1:15">
      <c r="A982" s="227"/>
      <c r="C982" s="228"/>
      <c r="D982" s="228"/>
      <c r="E982"/>
      <c r="F982"/>
      <c r="G982"/>
      <c r="H982"/>
      <c r="I982"/>
      <c r="J982"/>
      <c r="K982"/>
      <c r="L982"/>
      <c r="M982"/>
      <c r="N982"/>
      <c r="O982"/>
    </row>
    <row r="983" spans="1:15">
      <c r="A983" s="227"/>
      <c r="C983" s="228"/>
      <c r="D983" s="228"/>
      <c r="E983"/>
      <c r="F983"/>
      <c r="G983"/>
      <c r="H983"/>
      <c r="I983"/>
      <c r="J983"/>
      <c r="K983"/>
      <c r="L983"/>
      <c r="M983"/>
      <c r="N983"/>
      <c r="O983"/>
    </row>
    <row r="984" spans="1:15">
      <c r="A984" s="227"/>
      <c r="C984" s="228"/>
      <c r="D984" s="228"/>
      <c r="E984"/>
      <c r="F984"/>
      <c r="G984"/>
      <c r="H984"/>
      <c r="I984"/>
      <c r="J984"/>
      <c r="K984"/>
      <c r="L984"/>
      <c r="M984"/>
      <c r="N984"/>
      <c r="O984"/>
    </row>
    <row r="985" spans="1:15">
      <c r="A985" s="227"/>
      <c r="C985" s="228"/>
      <c r="D985" s="228"/>
      <c r="E985"/>
      <c r="F985"/>
      <c r="G985"/>
      <c r="H985"/>
      <c r="I985"/>
      <c r="J985"/>
      <c r="K985"/>
      <c r="L985"/>
      <c r="M985"/>
      <c r="N985"/>
      <c r="O985"/>
    </row>
    <row r="986" spans="1:15">
      <c r="A986" s="227"/>
      <c r="C986" s="228"/>
      <c r="D986" s="228"/>
      <c r="E986"/>
      <c r="F986"/>
      <c r="G986"/>
      <c r="H986"/>
      <c r="I986"/>
      <c r="J986"/>
      <c r="K986"/>
      <c r="L986"/>
      <c r="M986"/>
      <c r="N986"/>
      <c r="O986"/>
    </row>
    <row r="987" spans="1:15">
      <c r="A987" s="227"/>
      <c r="C987" s="228"/>
      <c r="D987" s="228"/>
      <c r="E987"/>
      <c r="F987"/>
      <c r="G987"/>
      <c r="H987"/>
      <c r="I987"/>
      <c r="J987"/>
      <c r="K987"/>
      <c r="L987"/>
      <c r="M987"/>
      <c r="N987"/>
      <c r="O987"/>
    </row>
    <row r="988" spans="1:15">
      <c r="A988" s="227"/>
      <c r="C988" s="228"/>
      <c r="D988" s="228"/>
      <c r="E988"/>
      <c r="F988"/>
      <c r="G988"/>
      <c r="H988"/>
      <c r="I988"/>
      <c r="J988"/>
      <c r="K988"/>
      <c r="L988"/>
      <c r="M988"/>
      <c r="N988"/>
      <c r="O988"/>
    </row>
    <row r="989" spans="1:15">
      <c r="A989" s="227"/>
      <c r="C989" s="228"/>
      <c r="D989" s="228"/>
      <c r="E989"/>
      <c r="F989"/>
      <c r="G989"/>
      <c r="H989"/>
      <c r="I989"/>
      <c r="J989"/>
      <c r="K989"/>
      <c r="L989"/>
      <c r="M989"/>
      <c r="N989"/>
      <c r="O989"/>
    </row>
    <row r="990" spans="1:15">
      <c r="A990" s="227"/>
      <c r="C990" s="228"/>
      <c r="D990" s="228"/>
      <c r="E990"/>
      <c r="F990"/>
      <c r="G990"/>
      <c r="H990"/>
      <c r="I990"/>
      <c r="J990"/>
      <c r="K990"/>
      <c r="L990"/>
      <c r="M990"/>
      <c r="N990"/>
      <c r="O990"/>
    </row>
    <row r="991" spans="1:15">
      <c r="A991" s="227"/>
      <c r="C991" s="228"/>
      <c r="D991" s="228"/>
      <c r="E991"/>
      <c r="F991"/>
      <c r="G991"/>
      <c r="H991"/>
      <c r="I991"/>
      <c r="J991"/>
      <c r="K991"/>
      <c r="L991"/>
      <c r="M991"/>
      <c r="N991"/>
      <c r="O991"/>
    </row>
    <row r="992" spans="1:15">
      <c r="A992" s="227"/>
      <c r="C992" s="228"/>
      <c r="D992" s="228"/>
      <c r="E992"/>
      <c r="F992"/>
      <c r="G992"/>
      <c r="H992"/>
      <c r="I992"/>
      <c r="J992"/>
      <c r="K992"/>
      <c r="L992"/>
      <c r="M992"/>
      <c r="N992"/>
      <c r="O992"/>
    </row>
    <row r="993" spans="1:15">
      <c r="A993" s="227"/>
      <c r="C993" s="228"/>
      <c r="D993" s="228"/>
      <c r="E993"/>
      <c r="F993"/>
      <c r="G993"/>
      <c r="H993"/>
      <c r="I993"/>
      <c r="J993"/>
      <c r="K993"/>
      <c r="L993"/>
      <c r="M993"/>
      <c r="N993"/>
      <c r="O993"/>
    </row>
    <row r="994" spans="1:15">
      <c r="A994" s="227"/>
      <c r="C994" s="228"/>
      <c r="D994" s="228"/>
      <c r="E994"/>
      <c r="F994"/>
      <c r="G994"/>
      <c r="H994"/>
      <c r="I994"/>
      <c r="J994"/>
      <c r="K994"/>
      <c r="L994"/>
      <c r="M994"/>
      <c r="N994"/>
      <c r="O994"/>
    </row>
    <row r="995" spans="1:15">
      <c r="A995" s="227"/>
      <c r="C995" s="228"/>
      <c r="D995" s="228"/>
      <c r="E995"/>
      <c r="F995"/>
      <c r="G995"/>
      <c r="H995"/>
      <c r="I995"/>
      <c r="J995"/>
      <c r="K995"/>
      <c r="L995"/>
      <c r="M995"/>
      <c r="N995"/>
      <c r="O995"/>
    </row>
    <row r="996" spans="1:15">
      <c r="A996" s="227"/>
      <c r="C996" s="228"/>
      <c r="D996" s="228"/>
      <c r="E996"/>
      <c r="F996"/>
      <c r="G996"/>
      <c r="H996"/>
      <c r="I996"/>
      <c r="J996"/>
      <c r="K996"/>
      <c r="L996"/>
      <c r="M996"/>
      <c r="N996"/>
      <c r="O996"/>
    </row>
    <row r="997" spans="1:15">
      <c r="A997" s="227"/>
      <c r="C997" s="228"/>
      <c r="D997" s="228"/>
      <c r="E997"/>
      <c r="F997"/>
      <c r="G997"/>
      <c r="H997"/>
      <c r="I997"/>
      <c r="J997"/>
      <c r="K997"/>
      <c r="L997"/>
      <c r="M997"/>
      <c r="N997"/>
      <c r="O997"/>
    </row>
    <row r="998" spans="1:15">
      <c r="A998" s="227"/>
      <c r="C998" s="228"/>
      <c r="D998" s="228"/>
      <c r="E998"/>
      <c r="F998"/>
      <c r="G998"/>
      <c r="H998"/>
      <c r="I998"/>
      <c r="J998"/>
      <c r="K998"/>
      <c r="L998"/>
      <c r="M998"/>
      <c r="N998"/>
      <c r="O998"/>
    </row>
    <row r="999" spans="1:15">
      <c r="A999" s="227"/>
      <c r="C999" s="228"/>
      <c r="D999" s="228"/>
      <c r="E999"/>
      <c r="F999"/>
      <c r="G999"/>
      <c r="H999"/>
      <c r="I999"/>
      <c r="J999"/>
      <c r="K999"/>
      <c r="L999"/>
      <c r="M999"/>
      <c r="N999"/>
      <c r="O999"/>
    </row>
    <row r="1000" spans="1:15">
      <c r="A1000" s="227"/>
      <c r="C1000" s="228"/>
      <c r="D1000" s="228"/>
      <c r="E1000"/>
      <c r="F1000"/>
      <c r="G1000"/>
      <c r="H1000"/>
      <c r="I1000"/>
      <c r="J1000"/>
      <c r="K1000"/>
      <c r="L1000"/>
      <c r="M1000"/>
      <c r="N1000"/>
      <c r="O1000"/>
    </row>
    <row r="1001" spans="1:15">
      <c r="A1001" s="227"/>
      <c r="C1001" s="228"/>
      <c r="D1001" s="228"/>
      <c r="E1001"/>
      <c r="F1001"/>
      <c r="G1001"/>
      <c r="H1001"/>
      <c r="I1001"/>
      <c r="J1001"/>
      <c r="K1001"/>
      <c r="L1001"/>
      <c r="M1001"/>
      <c r="N1001"/>
      <c r="O1001"/>
    </row>
    <row r="1002" spans="1:15">
      <c r="A1002" s="227"/>
      <c r="C1002" s="228"/>
      <c r="D1002" s="228"/>
      <c r="E1002"/>
      <c r="F1002"/>
      <c r="G1002"/>
      <c r="H1002"/>
      <c r="I1002"/>
      <c r="J1002"/>
      <c r="K1002"/>
      <c r="L1002"/>
      <c r="M1002"/>
      <c r="N1002"/>
      <c r="O1002"/>
    </row>
    <row r="1003" spans="1:15">
      <c r="A1003" s="227"/>
      <c r="C1003" s="228"/>
      <c r="D1003" s="228"/>
      <c r="E1003"/>
      <c r="F1003"/>
      <c r="G1003"/>
      <c r="H1003"/>
      <c r="I1003"/>
      <c r="J1003"/>
      <c r="K1003"/>
      <c r="L1003"/>
      <c r="M1003"/>
      <c r="N1003"/>
      <c r="O1003"/>
    </row>
    <row r="1004" spans="1:15">
      <c r="A1004" s="227"/>
      <c r="C1004" s="228"/>
      <c r="D1004" s="228"/>
      <c r="E1004"/>
      <c r="F1004"/>
      <c r="G1004"/>
      <c r="H1004"/>
      <c r="I1004"/>
      <c r="J1004"/>
      <c r="K1004"/>
      <c r="L1004"/>
      <c r="M1004"/>
      <c r="N1004"/>
      <c r="O1004"/>
    </row>
    <row r="1005" spans="1:15">
      <c r="A1005" s="227"/>
      <c r="C1005" s="228"/>
      <c r="D1005" s="228"/>
      <c r="E1005"/>
      <c r="F1005"/>
      <c r="G1005"/>
      <c r="H1005"/>
      <c r="I1005"/>
      <c r="J1005"/>
      <c r="K1005"/>
      <c r="L1005"/>
      <c r="M1005"/>
      <c r="N1005"/>
      <c r="O1005"/>
    </row>
    <row r="1006" spans="1:15">
      <c r="A1006" s="227"/>
      <c r="C1006" s="228"/>
      <c r="D1006" s="228"/>
      <c r="E1006"/>
      <c r="F1006"/>
      <c r="G1006"/>
      <c r="H1006"/>
      <c r="I1006"/>
      <c r="J1006"/>
      <c r="K1006"/>
      <c r="L1006"/>
      <c r="M1006"/>
      <c r="N1006"/>
      <c r="O1006"/>
    </row>
    <row r="1007" spans="1:15">
      <c r="A1007" s="227"/>
      <c r="C1007" s="228"/>
      <c r="D1007" s="228"/>
      <c r="E1007"/>
      <c r="F1007"/>
      <c r="G1007"/>
      <c r="H1007"/>
      <c r="I1007"/>
      <c r="J1007"/>
      <c r="K1007"/>
      <c r="L1007"/>
      <c r="M1007"/>
      <c r="N1007"/>
      <c r="O1007"/>
    </row>
    <row r="1008" spans="1:15">
      <c r="A1008" s="227"/>
      <c r="C1008" s="228"/>
      <c r="D1008" s="228"/>
      <c r="E1008"/>
      <c r="F1008"/>
      <c r="G1008"/>
      <c r="H1008"/>
      <c r="I1008"/>
      <c r="J1008"/>
      <c r="K1008"/>
      <c r="L1008"/>
      <c r="M1008"/>
      <c r="N1008"/>
      <c r="O1008"/>
    </row>
    <row r="1009" spans="1:15">
      <c r="A1009" s="227"/>
      <c r="C1009" s="228"/>
      <c r="D1009" s="228"/>
      <c r="E1009"/>
      <c r="F1009"/>
      <c r="G1009"/>
      <c r="H1009"/>
      <c r="I1009"/>
      <c r="J1009"/>
      <c r="K1009"/>
      <c r="L1009"/>
      <c r="M1009"/>
      <c r="N1009"/>
      <c r="O1009"/>
    </row>
    <row r="1010" spans="1:15">
      <c r="A1010" s="227"/>
      <c r="C1010" s="228"/>
      <c r="D1010" s="228"/>
      <c r="E1010"/>
      <c r="F1010"/>
      <c r="G1010"/>
      <c r="H1010"/>
      <c r="I1010"/>
      <c r="J1010"/>
      <c r="K1010"/>
      <c r="L1010"/>
      <c r="M1010"/>
      <c r="N1010"/>
      <c r="O1010"/>
    </row>
    <row r="1011" spans="1:15">
      <c r="A1011" s="227"/>
      <c r="C1011" s="228"/>
      <c r="D1011" s="228"/>
      <c r="E1011"/>
      <c r="F1011"/>
      <c r="G1011"/>
      <c r="H1011"/>
      <c r="I1011"/>
      <c r="J1011"/>
      <c r="K1011"/>
      <c r="L1011"/>
      <c r="M1011"/>
      <c r="N1011"/>
      <c r="O1011"/>
    </row>
    <row r="1012" spans="1:15">
      <c r="A1012" s="227"/>
      <c r="C1012" s="228"/>
      <c r="D1012" s="228"/>
      <c r="E1012"/>
      <c r="F1012"/>
      <c r="G1012"/>
      <c r="H1012"/>
      <c r="I1012"/>
      <c r="J1012"/>
      <c r="K1012"/>
      <c r="L1012"/>
      <c r="M1012"/>
      <c r="N1012"/>
      <c r="O1012"/>
    </row>
    <row r="1013" spans="1:15">
      <c r="A1013" s="227"/>
      <c r="C1013" s="228"/>
      <c r="D1013" s="228"/>
      <c r="E1013"/>
      <c r="F1013"/>
      <c r="G1013"/>
      <c r="H1013"/>
      <c r="I1013"/>
      <c r="J1013"/>
      <c r="K1013"/>
      <c r="L1013"/>
      <c r="M1013"/>
      <c r="N1013"/>
      <c r="O1013"/>
    </row>
    <row r="1014" spans="1:15">
      <c r="A1014" s="227"/>
      <c r="C1014" s="228"/>
      <c r="D1014" s="228"/>
      <c r="E1014"/>
      <c r="F1014"/>
      <c r="G1014"/>
      <c r="H1014"/>
      <c r="I1014"/>
      <c r="J1014"/>
      <c r="K1014"/>
      <c r="L1014"/>
      <c r="M1014"/>
      <c r="N1014"/>
      <c r="O1014"/>
    </row>
    <row r="1015" spans="1:15">
      <c r="A1015" s="227"/>
      <c r="C1015" s="228"/>
      <c r="D1015" s="228"/>
      <c r="E1015"/>
      <c r="F1015"/>
      <c r="G1015"/>
      <c r="H1015"/>
      <c r="I1015"/>
      <c r="J1015"/>
      <c r="K1015"/>
      <c r="L1015"/>
      <c r="M1015"/>
      <c r="N1015"/>
      <c r="O1015"/>
    </row>
    <row r="1016" spans="1:15">
      <c r="A1016" s="227"/>
      <c r="C1016" s="228"/>
      <c r="D1016" s="228"/>
      <c r="E1016"/>
      <c r="F1016"/>
      <c r="G1016"/>
      <c r="H1016"/>
      <c r="I1016"/>
      <c r="J1016"/>
      <c r="K1016"/>
      <c r="L1016"/>
      <c r="M1016"/>
      <c r="N1016"/>
      <c r="O1016"/>
    </row>
    <row r="1017" spans="1:15">
      <c r="A1017" s="227"/>
      <c r="C1017" s="228"/>
      <c r="D1017" s="228"/>
      <c r="E1017"/>
      <c r="F1017"/>
      <c r="G1017"/>
      <c r="H1017"/>
      <c r="I1017"/>
      <c r="J1017"/>
      <c r="K1017"/>
      <c r="L1017"/>
      <c r="M1017"/>
      <c r="N1017"/>
      <c r="O1017"/>
    </row>
    <row r="1018" spans="1:15">
      <c r="A1018" s="227"/>
      <c r="C1018" s="228"/>
      <c r="D1018" s="228"/>
      <c r="E1018"/>
      <c r="F1018"/>
      <c r="G1018"/>
      <c r="H1018"/>
      <c r="I1018"/>
      <c r="J1018"/>
      <c r="K1018"/>
      <c r="L1018"/>
      <c r="M1018"/>
      <c r="N1018"/>
      <c r="O1018"/>
    </row>
    <row r="1019" spans="1:15">
      <c r="A1019" s="227"/>
      <c r="C1019" s="228"/>
      <c r="D1019" s="228"/>
      <c r="E1019"/>
      <c r="F1019"/>
      <c r="G1019"/>
      <c r="H1019"/>
      <c r="I1019"/>
      <c r="J1019"/>
      <c r="K1019"/>
      <c r="L1019"/>
      <c r="M1019"/>
      <c r="N1019"/>
      <c r="O1019"/>
    </row>
    <row r="1020" spans="1:15">
      <c r="A1020" s="227"/>
      <c r="C1020" s="228"/>
      <c r="D1020" s="228"/>
      <c r="E1020"/>
      <c r="F1020"/>
      <c r="G1020"/>
      <c r="H1020"/>
      <c r="I1020"/>
      <c r="J1020"/>
      <c r="K1020"/>
      <c r="L1020"/>
      <c r="M1020"/>
      <c r="N1020"/>
      <c r="O1020"/>
    </row>
    <row r="1021" spans="1:15">
      <c r="A1021" s="227"/>
      <c r="C1021" s="228"/>
      <c r="D1021" s="228"/>
      <c r="E1021"/>
      <c r="F1021"/>
      <c r="G1021"/>
      <c r="H1021"/>
      <c r="I1021"/>
      <c r="J1021"/>
      <c r="K1021"/>
      <c r="L1021"/>
      <c r="M1021"/>
      <c r="N1021"/>
      <c r="O1021"/>
    </row>
    <row r="1022" spans="1:15">
      <c r="A1022" s="227"/>
      <c r="C1022" s="228"/>
      <c r="D1022" s="228"/>
      <c r="E1022"/>
      <c r="F1022"/>
      <c r="G1022"/>
      <c r="H1022"/>
      <c r="I1022"/>
      <c r="J1022"/>
      <c r="K1022"/>
      <c r="L1022"/>
      <c r="M1022"/>
      <c r="N1022"/>
      <c r="O1022"/>
    </row>
    <row r="1023" spans="1:15">
      <c r="A1023" s="227"/>
      <c r="C1023" s="228"/>
      <c r="D1023" s="228"/>
      <c r="E1023"/>
      <c r="F1023"/>
      <c r="G1023"/>
      <c r="H1023"/>
      <c r="I1023"/>
      <c r="J1023"/>
      <c r="K1023"/>
      <c r="L1023"/>
      <c r="M1023"/>
      <c r="N1023"/>
      <c r="O1023"/>
    </row>
    <row r="1024" spans="1:15">
      <c r="A1024" s="227"/>
      <c r="C1024" s="228"/>
      <c r="D1024" s="228"/>
      <c r="E1024"/>
      <c r="F1024"/>
      <c r="G1024"/>
      <c r="H1024"/>
      <c r="I1024"/>
      <c r="J1024"/>
      <c r="K1024"/>
      <c r="L1024"/>
      <c r="M1024"/>
      <c r="N1024"/>
      <c r="O1024"/>
    </row>
    <row r="1025" spans="1:15">
      <c r="A1025" s="227"/>
      <c r="C1025" s="228"/>
      <c r="D1025" s="228"/>
      <c r="E1025"/>
      <c r="F1025"/>
      <c r="G1025"/>
      <c r="H1025"/>
      <c r="I1025"/>
      <c r="J1025"/>
      <c r="K1025"/>
      <c r="L1025"/>
      <c r="M1025"/>
      <c r="N1025"/>
      <c r="O1025"/>
    </row>
    <row r="1026" spans="1:15">
      <c r="A1026" s="227"/>
      <c r="C1026" s="228"/>
      <c r="D1026" s="228"/>
      <c r="E1026"/>
      <c r="F1026"/>
      <c r="G1026"/>
      <c r="H1026"/>
      <c r="I1026"/>
      <c r="J1026"/>
      <c r="K1026"/>
      <c r="L1026"/>
      <c r="M1026"/>
      <c r="N1026"/>
      <c r="O1026"/>
    </row>
    <row r="1027" spans="1:15">
      <c r="A1027" s="227"/>
      <c r="C1027" s="228"/>
      <c r="D1027" s="228"/>
      <c r="E1027"/>
      <c r="F1027"/>
      <c r="G1027"/>
      <c r="H1027"/>
      <c r="I1027"/>
      <c r="J1027"/>
      <c r="K1027"/>
      <c r="L1027"/>
      <c r="M1027"/>
      <c r="N1027"/>
      <c r="O1027"/>
    </row>
    <row r="1028" spans="1:15">
      <c r="A1028" s="227"/>
      <c r="C1028" s="228"/>
      <c r="D1028" s="228"/>
      <c r="E1028"/>
      <c r="F1028"/>
      <c r="G1028"/>
      <c r="H1028"/>
      <c r="I1028"/>
      <c r="J1028"/>
      <c r="K1028"/>
      <c r="L1028"/>
      <c r="M1028"/>
      <c r="N1028"/>
      <c r="O1028"/>
    </row>
    <row r="1029" spans="1:15">
      <c r="A1029" s="227"/>
      <c r="C1029" s="228"/>
      <c r="D1029" s="228"/>
      <c r="E1029"/>
      <c r="F1029"/>
      <c r="G1029"/>
      <c r="H1029"/>
      <c r="I1029"/>
      <c r="J1029"/>
      <c r="K1029"/>
      <c r="L1029"/>
      <c r="M1029"/>
      <c r="N1029"/>
      <c r="O1029"/>
    </row>
    <row r="1030" spans="1:15">
      <c r="A1030" s="227"/>
      <c r="C1030" s="228"/>
      <c r="D1030" s="228"/>
      <c r="E1030"/>
      <c r="F1030"/>
      <c r="G1030"/>
      <c r="H1030"/>
      <c r="I1030"/>
      <c r="J1030"/>
      <c r="K1030"/>
      <c r="L1030"/>
      <c r="M1030"/>
      <c r="N1030"/>
      <c r="O1030"/>
    </row>
    <row r="1031" spans="1:15">
      <c r="A1031" s="227"/>
      <c r="C1031" s="228"/>
      <c r="D1031" s="228"/>
      <c r="E1031"/>
      <c r="F1031"/>
      <c r="G1031"/>
      <c r="H1031"/>
      <c r="I1031"/>
      <c r="J1031"/>
      <c r="K1031"/>
      <c r="L1031"/>
      <c r="M1031"/>
      <c r="N1031"/>
      <c r="O1031"/>
    </row>
    <row r="1032" spans="1:15">
      <c r="A1032" s="227"/>
      <c r="C1032" s="228"/>
      <c r="D1032" s="228"/>
      <c r="E1032"/>
      <c r="F1032"/>
      <c r="G1032"/>
      <c r="H1032"/>
      <c r="I1032"/>
      <c r="J1032"/>
      <c r="K1032"/>
      <c r="L1032"/>
      <c r="M1032"/>
      <c r="N1032"/>
      <c r="O1032"/>
    </row>
    <row r="1033" spans="1:15">
      <c r="A1033" s="227"/>
      <c r="C1033" s="228"/>
      <c r="D1033" s="228"/>
      <c r="E1033"/>
      <c r="F1033"/>
      <c r="G1033"/>
      <c r="H1033"/>
      <c r="I1033"/>
      <c r="J1033"/>
      <c r="K1033"/>
      <c r="L1033"/>
      <c r="M1033"/>
      <c r="N1033"/>
      <c r="O1033"/>
    </row>
    <row r="1034" spans="1:15">
      <c r="A1034" s="227"/>
      <c r="C1034" s="228"/>
      <c r="D1034" s="228"/>
      <c r="E1034"/>
      <c r="F1034"/>
      <c r="G1034"/>
      <c r="H1034"/>
      <c r="I1034"/>
      <c r="J1034"/>
      <c r="K1034"/>
      <c r="L1034"/>
      <c r="M1034"/>
      <c r="N1034"/>
      <c r="O1034"/>
    </row>
    <row r="1035" spans="1:15">
      <c r="A1035" s="227"/>
      <c r="C1035" s="228"/>
      <c r="D1035" s="228"/>
      <c r="E1035"/>
      <c r="F1035"/>
      <c r="G1035"/>
      <c r="H1035"/>
      <c r="I1035"/>
      <c r="J1035"/>
      <c r="K1035"/>
      <c r="L1035"/>
      <c r="M1035"/>
      <c r="N1035"/>
      <c r="O1035"/>
    </row>
    <row r="1036" spans="1:15">
      <c r="A1036" s="227"/>
      <c r="C1036" s="228"/>
      <c r="D1036" s="228"/>
      <c r="E1036"/>
      <c r="F1036"/>
      <c r="G1036"/>
      <c r="H1036"/>
      <c r="I1036"/>
      <c r="J1036"/>
      <c r="K1036"/>
      <c r="L1036"/>
      <c r="M1036"/>
      <c r="N1036"/>
      <c r="O1036"/>
    </row>
    <row r="1037" spans="1:15">
      <c r="A1037" s="227"/>
      <c r="C1037" s="228"/>
      <c r="D1037" s="228"/>
      <c r="E1037"/>
      <c r="F1037"/>
      <c r="G1037"/>
      <c r="H1037"/>
      <c r="I1037"/>
      <c r="J1037"/>
      <c r="K1037"/>
      <c r="L1037"/>
      <c r="M1037"/>
      <c r="N1037"/>
      <c r="O1037"/>
    </row>
    <row r="1038" spans="1:15">
      <c r="A1038" s="227"/>
      <c r="C1038" s="228"/>
      <c r="D1038" s="228"/>
      <c r="E1038"/>
      <c r="F1038"/>
      <c r="G1038"/>
      <c r="H1038"/>
      <c r="I1038"/>
      <c r="J1038"/>
      <c r="K1038"/>
      <c r="L1038"/>
      <c r="M1038"/>
      <c r="N1038"/>
      <c r="O1038"/>
    </row>
    <row r="1039" spans="1:15">
      <c r="A1039" s="227"/>
      <c r="C1039" s="228"/>
      <c r="D1039" s="228"/>
      <c r="E1039"/>
      <c r="F1039"/>
      <c r="G1039"/>
      <c r="H1039"/>
      <c r="I1039"/>
      <c r="J1039"/>
      <c r="K1039"/>
      <c r="L1039"/>
      <c r="M1039"/>
      <c r="N1039"/>
      <c r="O1039"/>
    </row>
    <row r="1040" spans="1:15">
      <c r="A1040" s="227"/>
      <c r="C1040" s="228"/>
      <c r="D1040" s="228"/>
      <c r="E1040"/>
      <c r="F1040"/>
      <c r="G1040"/>
      <c r="H1040"/>
      <c r="I1040"/>
      <c r="J1040"/>
      <c r="K1040"/>
      <c r="L1040"/>
      <c r="M1040"/>
      <c r="N1040"/>
      <c r="O1040"/>
    </row>
    <row r="1041" spans="1:15">
      <c r="A1041" s="227"/>
      <c r="C1041" s="228"/>
      <c r="D1041" s="228"/>
      <c r="E1041"/>
      <c r="F1041"/>
      <c r="G1041"/>
      <c r="H1041"/>
      <c r="I1041"/>
      <c r="J1041"/>
      <c r="K1041"/>
      <c r="L1041"/>
      <c r="M1041"/>
      <c r="N1041"/>
      <c r="O1041"/>
    </row>
    <row r="1042" spans="1:15">
      <c r="A1042" s="227"/>
      <c r="C1042" s="228"/>
      <c r="D1042" s="228"/>
      <c r="E1042"/>
      <c r="F1042"/>
      <c r="G1042"/>
      <c r="H1042"/>
      <c r="I1042"/>
      <c r="J1042"/>
      <c r="K1042"/>
      <c r="L1042"/>
      <c r="M1042"/>
      <c r="N1042"/>
      <c r="O1042"/>
    </row>
    <row r="1043" spans="1:15">
      <c r="A1043" s="227"/>
      <c r="C1043" s="228"/>
      <c r="D1043" s="228"/>
      <c r="E1043"/>
      <c r="F1043"/>
      <c r="G1043"/>
      <c r="H1043"/>
      <c r="I1043"/>
      <c r="J1043"/>
      <c r="K1043"/>
      <c r="L1043"/>
      <c r="M1043"/>
      <c r="N1043"/>
      <c r="O1043"/>
    </row>
    <row r="1044" spans="1:15">
      <c r="A1044" s="227"/>
      <c r="C1044" s="228"/>
      <c r="D1044" s="228"/>
      <c r="E1044"/>
      <c r="F1044"/>
      <c r="G1044"/>
      <c r="H1044"/>
      <c r="I1044"/>
      <c r="J1044"/>
      <c r="K1044"/>
      <c r="L1044"/>
      <c r="M1044"/>
      <c r="N1044"/>
      <c r="O1044"/>
    </row>
    <row r="1045" spans="1:15">
      <c r="A1045" s="227"/>
      <c r="C1045" s="228"/>
      <c r="D1045" s="228"/>
      <c r="E1045"/>
      <c r="F1045"/>
      <c r="G1045"/>
      <c r="H1045"/>
      <c r="I1045"/>
      <c r="J1045"/>
      <c r="K1045"/>
      <c r="L1045"/>
      <c r="M1045"/>
      <c r="N1045"/>
      <c r="O1045"/>
    </row>
    <row r="1046" spans="1:15">
      <c r="A1046" s="227"/>
      <c r="C1046" s="228"/>
      <c r="D1046" s="228"/>
      <c r="E1046"/>
      <c r="F1046"/>
      <c r="G1046"/>
      <c r="H1046"/>
      <c r="I1046"/>
      <c r="J1046"/>
      <c r="K1046"/>
      <c r="L1046"/>
      <c r="M1046"/>
      <c r="N1046"/>
      <c r="O1046"/>
    </row>
    <row r="1047" spans="1:15">
      <c r="A1047" s="227"/>
      <c r="C1047" s="228"/>
      <c r="D1047" s="228"/>
      <c r="E1047"/>
      <c r="F1047"/>
      <c r="G1047"/>
      <c r="H1047"/>
      <c r="I1047"/>
      <c r="J1047"/>
      <c r="K1047"/>
      <c r="L1047"/>
      <c r="M1047"/>
      <c r="N1047"/>
      <c r="O1047"/>
    </row>
    <row r="1048" spans="1:15">
      <c r="A1048" s="227"/>
      <c r="C1048" s="228"/>
      <c r="D1048" s="228"/>
      <c r="E1048"/>
      <c r="F1048"/>
      <c r="G1048"/>
      <c r="H1048"/>
      <c r="I1048"/>
      <c r="J1048"/>
      <c r="K1048"/>
      <c r="L1048"/>
      <c r="M1048"/>
      <c r="N1048"/>
      <c r="O1048"/>
    </row>
    <row r="1049" spans="1:15">
      <c r="A1049" s="227"/>
      <c r="C1049" s="228"/>
      <c r="D1049" s="228"/>
      <c r="E1049"/>
      <c r="F1049"/>
      <c r="G1049"/>
      <c r="H1049"/>
      <c r="I1049"/>
      <c r="J1049"/>
      <c r="K1049"/>
      <c r="L1049"/>
      <c r="M1049"/>
      <c r="N1049"/>
      <c r="O1049"/>
    </row>
    <row r="1050" spans="1:15">
      <c r="A1050" s="227"/>
      <c r="C1050" s="228"/>
      <c r="D1050" s="228"/>
      <c r="E1050"/>
      <c r="F1050"/>
      <c r="G1050"/>
      <c r="H1050"/>
      <c r="I1050"/>
      <c r="J1050"/>
      <c r="K1050"/>
      <c r="L1050"/>
      <c r="M1050"/>
      <c r="N1050"/>
      <c r="O1050"/>
    </row>
    <row r="1051" spans="1:15">
      <c r="A1051" s="227"/>
      <c r="C1051" s="228"/>
      <c r="D1051" s="228"/>
      <c r="E1051"/>
      <c r="F1051"/>
      <c r="G1051"/>
      <c r="H1051"/>
      <c r="I1051"/>
      <c r="J1051"/>
      <c r="K1051"/>
      <c r="L1051"/>
      <c r="M1051"/>
      <c r="N1051"/>
      <c r="O1051"/>
    </row>
    <row r="1052" spans="1:15">
      <c r="A1052" s="227"/>
      <c r="C1052" s="228"/>
      <c r="D1052" s="228"/>
      <c r="E1052"/>
      <c r="F1052"/>
      <c r="G1052"/>
      <c r="H1052"/>
      <c r="I1052"/>
      <c r="J1052"/>
      <c r="K1052"/>
      <c r="L1052"/>
      <c r="M1052"/>
      <c r="N1052"/>
      <c r="O1052"/>
    </row>
    <row r="1053" spans="1:15">
      <c r="A1053" s="227"/>
      <c r="C1053" s="228"/>
      <c r="D1053" s="228"/>
      <c r="E1053"/>
      <c r="F1053"/>
      <c r="G1053"/>
      <c r="H1053"/>
      <c r="I1053"/>
      <c r="J1053"/>
      <c r="K1053"/>
      <c r="L1053"/>
      <c r="M1053"/>
      <c r="N1053"/>
      <c r="O1053"/>
    </row>
    <row r="1054" spans="1:15">
      <c r="A1054" s="227"/>
      <c r="C1054" s="228"/>
      <c r="D1054" s="228"/>
      <c r="E1054"/>
      <c r="F1054"/>
      <c r="G1054"/>
      <c r="H1054"/>
      <c r="I1054"/>
      <c r="J1054"/>
      <c r="K1054"/>
      <c r="L1054"/>
      <c r="M1054"/>
      <c r="N1054"/>
      <c r="O1054"/>
    </row>
    <row r="1055" spans="1:15">
      <c r="A1055" s="227"/>
      <c r="C1055" s="228"/>
      <c r="D1055" s="228"/>
      <c r="E1055"/>
      <c r="F1055"/>
      <c r="G1055"/>
      <c r="H1055"/>
      <c r="I1055"/>
      <c r="J1055"/>
      <c r="K1055"/>
      <c r="L1055"/>
      <c r="M1055"/>
      <c r="N1055"/>
      <c r="O1055"/>
    </row>
    <row r="1056" spans="1:15">
      <c r="A1056" s="227"/>
      <c r="C1056" s="228"/>
      <c r="D1056" s="228"/>
      <c r="E1056"/>
      <c r="F1056"/>
      <c r="G1056"/>
      <c r="H1056"/>
      <c r="I1056"/>
      <c r="J1056"/>
      <c r="K1056"/>
      <c r="L1056"/>
      <c r="M1056"/>
      <c r="N1056"/>
      <c r="O1056"/>
    </row>
    <row r="1057" spans="1:15">
      <c r="A1057" s="227"/>
      <c r="C1057" s="228"/>
      <c r="D1057" s="228"/>
      <c r="E1057"/>
      <c r="F1057"/>
      <c r="G1057"/>
      <c r="H1057"/>
      <c r="I1057"/>
      <c r="J1057"/>
      <c r="K1057"/>
      <c r="L1057"/>
      <c r="M1057"/>
      <c r="N1057"/>
      <c r="O1057"/>
    </row>
    <row r="1058" spans="1:15">
      <c r="A1058" s="227"/>
      <c r="C1058" s="228"/>
      <c r="D1058" s="228"/>
      <c r="E1058"/>
      <c r="F1058"/>
      <c r="G1058"/>
      <c r="H1058"/>
      <c r="I1058"/>
      <c r="J1058"/>
      <c r="K1058"/>
      <c r="L1058"/>
      <c r="M1058"/>
      <c r="N1058"/>
      <c r="O1058"/>
    </row>
    <row r="1059" spans="1:15">
      <c r="A1059" s="227"/>
      <c r="C1059" s="228"/>
      <c r="D1059" s="228"/>
      <c r="E1059"/>
      <c r="F1059"/>
      <c r="G1059"/>
      <c r="H1059"/>
      <c r="I1059"/>
      <c r="J1059"/>
      <c r="K1059"/>
      <c r="L1059"/>
      <c r="M1059"/>
      <c r="N1059"/>
      <c r="O1059"/>
    </row>
    <row r="1060" spans="1:15">
      <c r="A1060" s="227"/>
      <c r="C1060" s="228"/>
      <c r="D1060" s="228"/>
      <c r="E1060"/>
      <c r="F1060"/>
      <c r="G1060"/>
      <c r="H1060"/>
      <c r="I1060"/>
      <c r="J1060"/>
      <c r="K1060"/>
      <c r="L1060"/>
      <c r="M1060"/>
      <c r="N1060"/>
      <c r="O1060"/>
    </row>
    <row r="1061" spans="1:15">
      <c r="A1061" s="227"/>
      <c r="C1061" s="228"/>
      <c r="D1061" s="228"/>
      <c r="E1061"/>
      <c r="F1061"/>
      <c r="G1061"/>
      <c r="H1061"/>
      <c r="I1061"/>
      <c r="J1061"/>
      <c r="K1061"/>
      <c r="L1061"/>
      <c r="M1061"/>
      <c r="N1061"/>
      <c r="O1061"/>
    </row>
    <row r="1062" spans="1:15">
      <c r="A1062" s="227"/>
      <c r="C1062" s="228"/>
      <c r="D1062" s="228"/>
      <c r="E1062"/>
      <c r="F1062"/>
      <c r="G1062"/>
      <c r="H1062"/>
      <c r="I1062"/>
      <c r="J1062"/>
      <c r="K1062"/>
      <c r="L1062"/>
      <c r="M1062"/>
      <c r="N1062"/>
      <c r="O1062"/>
    </row>
    <row r="1063" spans="1:15">
      <c r="A1063" s="227"/>
      <c r="C1063" s="228"/>
      <c r="D1063" s="228"/>
      <c r="E1063"/>
      <c r="F1063"/>
      <c r="G1063"/>
      <c r="H1063"/>
      <c r="I1063"/>
      <c r="J1063"/>
      <c r="K1063"/>
      <c r="L1063"/>
      <c r="M1063"/>
      <c r="N1063"/>
      <c r="O1063"/>
    </row>
    <row r="1064" spans="1:15">
      <c r="A1064" s="227"/>
      <c r="C1064" s="228"/>
      <c r="D1064" s="228"/>
      <c r="E1064"/>
      <c r="F1064"/>
      <c r="G1064"/>
      <c r="H1064"/>
      <c r="I1064"/>
      <c r="J1064"/>
      <c r="K1064"/>
      <c r="L1064"/>
      <c r="M1064"/>
      <c r="N1064"/>
      <c r="O1064"/>
    </row>
    <row r="1065" spans="1:15">
      <c r="A1065" s="227"/>
      <c r="C1065" s="228"/>
      <c r="D1065" s="228"/>
      <c r="E1065"/>
      <c r="F1065"/>
      <c r="G1065"/>
      <c r="H1065"/>
      <c r="I1065"/>
      <c r="J1065"/>
      <c r="K1065"/>
      <c r="L1065"/>
      <c r="M1065"/>
      <c r="N1065"/>
      <c r="O1065"/>
    </row>
    <row r="1066" spans="1:15">
      <c r="A1066" s="227"/>
      <c r="C1066" s="228"/>
      <c r="D1066" s="228"/>
      <c r="E1066"/>
      <c r="F1066"/>
      <c r="G1066"/>
      <c r="H1066"/>
      <c r="I1066"/>
      <c r="J1066"/>
      <c r="K1066"/>
      <c r="L1066"/>
      <c r="M1066"/>
      <c r="N1066"/>
      <c r="O1066"/>
    </row>
    <row r="1067" spans="1:15">
      <c r="A1067" s="227"/>
      <c r="C1067" s="228"/>
      <c r="D1067" s="228"/>
      <c r="E1067"/>
      <c r="F1067"/>
      <c r="G1067"/>
      <c r="H1067"/>
      <c r="I1067"/>
      <c r="J1067"/>
      <c r="K1067"/>
      <c r="L1067"/>
      <c r="M1067"/>
      <c r="N1067"/>
      <c r="O1067"/>
    </row>
    <row r="1068" spans="1:15">
      <c r="A1068" s="227"/>
      <c r="C1068" s="228"/>
      <c r="D1068" s="228"/>
      <c r="E1068"/>
      <c r="F1068"/>
      <c r="G1068"/>
      <c r="H1068"/>
      <c r="I1068"/>
      <c r="J1068"/>
      <c r="K1068"/>
      <c r="L1068"/>
      <c r="M1068"/>
      <c r="N1068"/>
      <c r="O1068"/>
    </row>
    <row r="1069" spans="1:15">
      <c r="A1069" s="227"/>
      <c r="C1069" s="228"/>
      <c r="D1069" s="228"/>
      <c r="E1069"/>
      <c r="F1069"/>
      <c r="G1069"/>
      <c r="H1069"/>
      <c r="I1069"/>
      <c r="J1069"/>
      <c r="K1069"/>
      <c r="L1069"/>
      <c r="M1069"/>
      <c r="N1069"/>
      <c r="O1069"/>
    </row>
    <row r="1070" spans="1:15">
      <c r="A1070" s="227"/>
      <c r="C1070" s="228"/>
      <c r="D1070" s="228"/>
      <c r="E1070"/>
      <c r="F1070"/>
      <c r="G1070"/>
      <c r="H1070"/>
      <c r="I1070"/>
      <c r="J1070"/>
      <c r="K1070"/>
      <c r="L1070"/>
      <c r="M1070"/>
      <c r="N1070"/>
      <c r="O1070"/>
    </row>
    <row r="1071" spans="1:15">
      <c r="A1071" s="227"/>
      <c r="C1071" s="228"/>
      <c r="D1071" s="228"/>
      <c r="E1071"/>
      <c r="F1071"/>
      <c r="G1071"/>
      <c r="H1071"/>
      <c r="I1071"/>
      <c r="J1071"/>
      <c r="K1071"/>
      <c r="L1071"/>
      <c r="M1071"/>
      <c r="N1071"/>
      <c r="O1071"/>
    </row>
    <row r="1072" spans="1:15">
      <c r="A1072" s="227"/>
      <c r="C1072" s="228"/>
      <c r="D1072" s="228"/>
      <c r="E1072"/>
      <c r="F1072"/>
      <c r="G1072"/>
      <c r="H1072"/>
      <c r="I1072"/>
      <c r="J1072"/>
      <c r="K1072"/>
      <c r="L1072"/>
      <c r="M1072"/>
      <c r="N1072"/>
      <c r="O1072"/>
    </row>
    <row r="1073" spans="1:15">
      <c r="A1073" s="227"/>
      <c r="C1073" s="228"/>
      <c r="D1073" s="228"/>
      <c r="E1073"/>
      <c r="F1073"/>
      <c r="G1073"/>
      <c r="H1073"/>
      <c r="I1073"/>
      <c r="J1073"/>
      <c r="K1073"/>
      <c r="L1073"/>
      <c r="M1073"/>
      <c r="N1073"/>
      <c r="O1073"/>
    </row>
    <row r="1074" spans="1:15">
      <c r="A1074" s="227"/>
      <c r="C1074" s="228"/>
      <c r="D1074" s="228"/>
      <c r="E1074"/>
      <c r="F1074"/>
      <c r="G1074"/>
      <c r="H1074"/>
      <c r="I1074"/>
      <c r="J1074"/>
      <c r="K1074"/>
      <c r="L1074"/>
      <c r="M1074"/>
      <c r="N1074"/>
      <c r="O1074"/>
    </row>
    <row r="1075" spans="1:15">
      <c r="A1075" s="227"/>
      <c r="C1075" s="228"/>
      <c r="D1075" s="228"/>
      <c r="E1075"/>
      <c r="F1075"/>
      <c r="G1075"/>
      <c r="H1075"/>
      <c r="I1075"/>
      <c r="J1075"/>
      <c r="K1075"/>
      <c r="L1075"/>
      <c r="M1075"/>
      <c r="N1075"/>
      <c r="O1075"/>
    </row>
    <row r="1076" spans="1:15">
      <c r="A1076" s="227"/>
      <c r="C1076" s="228"/>
      <c r="D1076" s="228"/>
      <c r="E1076"/>
      <c r="F1076"/>
      <c r="G1076"/>
      <c r="H1076"/>
      <c r="I1076"/>
      <c r="J1076"/>
      <c r="K1076"/>
      <c r="L1076"/>
      <c r="M1076"/>
      <c r="N1076"/>
      <c r="O1076"/>
    </row>
    <row r="1077" spans="1:15">
      <c r="A1077" s="227"/>
      <c r="C1077" s="228"/>
      <c r="D1077" s="228"/>
      <c r="E1077"/>
      <c r="F1077"/>
      <c r="G1077"/>
      <c r="H1077"/>
      <c r="I1077"/>
      <c r="J1077"/>
      <c r="K1077"/>
      <c r="L1077"/>
      <c r="M1077"/>
      <c r="N1077"/>
      <c r="O1077"/>
    </row>
    <row r="1078" spans="1:15">
      <c r="A1078" s="227"/>
      <c r="C1078" s="228"/>
      <c r="D1078" s="228"/>
      <c r="E1078"/>
      <c r="F1078"/>
      <c r="G1078"/>
      <c r="H1078"/>
      <c r="I1078"/>
      <c r="J1078"/>
      <c r="K1078"/>
      <c r="L1078"/>
      <c r="M1078"/>
      <c r="N1078"/>
      <c r="O1078"/>
    </row>
    <row r="1079" spans="1:15">
      <c r="A1079" s="227"/>
      <c r="C1079" s="228"/>
      <c r="D1079" s="228"/>
      <c r="E1079"/>
      <c r="F1079"/>
      <c r="G1079"/>
      <c r="H1079"/>
      <c r="I1079"/>
      <c r="J1079"/>
      <c r="K1079"/>
      <c r="L1079"/>
      <c r="M1079"/>
      <c r="N1079"/>
      <c r="O1079"/>
    </row>
    <row r="1080" spans="1:15">
      <c r="A1080" s="227"/>
      <c r="C1080" s="228"/>
      <c r="D1080" s="228"/>
      <c r="E1080"/>
      <c r="F1080"/>
      <c r="G1080"/>
      <c r="H1080"/>
      <c r="I1080"/>
      <c r="J1080"/>
      <c r="K1080"/>
      <c r="L1080"/>
      <c r="M1080"/>
      <c r="N1080"/>
      <c r="O1080"/>
    </row>
    <row r="1081" spans="1:15">
      <c r="A1081" s="227"/>
      <c r="C1081" s="228"/>
      <c r="D1081" s="228"/>
      <c r="E1081"/>
      <c r="F1081"/>
      <c r="G1081"/>
      <c r="H1081"/>
      <c r="I1081"/>
      <c r="J1081"/>
      <c r="K1081"/>
      <c r="L1081"/>
      <c r="M1081"/>
      <c r="N1081"/>
      <c r="O1081"/>
    </row>
    <row r="1082" spans="1:15">
      <c r="A1082" s="227"/>
      <c r="C1082" s="228"/>
      <c r="D1082" s="228"/>
      <c r="E1082"/>
      <c r="F1082"/>
      <c r="G1082"/>
      <c r="H1082"/>
      <c r="I1082"/>
      <c r="J1082"/>
      <c r="K1082"/>
      <c r="L1082"/>
      <c r="M1082"/>
      <c r="N1082"/>
      <c r="O1082"/>
    </row>
    <row r="1083" spans="1:15">
      <c r="A1083" s="227"/>
      <c r="C1083" s="228"/>
      <c r="D1083" s="228"/>
      <c r="E1083"/>
      <c r="F1083"/>
      <c r="G1083"/>
      <c r="H1083"/>
      <c r="I1083"/>
      <c r="J1083"/>
      <c r="K1083"/>
      <c r="L1083"/>
      <c r="M1083"/>
      <c r="N1083"/>
      <c r="O1083"/>
    </row>
    <row r="1084" spans="1:15">
      <c r="A1084" s="227"/>
      <c r="C1084" s="228"/>
      <c r="D1084" s="228"/>
      <c r="E1084"/>
      <c r="F1084"/>
      <c r="G1084"/>
      <c r="H1084"/>
      <c r="I1084"/>
      <c r="J1084"/>
      <c r="K1084"/>
      <c r="L1084"/>
      <c r="M1084"/>
      <c r="N1084"/>
      <c r="O1084"/>
    </row>
    <row r="1085" spans="1:15">
      <c r="A1085" s="227"/>
      <c r="C1085" s="228"/>
      <c r="D1085" s="228"/>
      <c r="E1085"/>
      <c r="F1085"/>
      <c r="G1085"/>
      <c r="H1085"/>
      <c r="I1085"/>
      <c r="J1085"/>
      <c r="K1085"/>
      <c r="L1085"/>
      <c r="M1085"/>
      <c r="N1085"/>
      <c r="O1085"/>
    </row>
    <row r="1086" spans="1:15">
      <c r="A1086" s="227"/>
      <c r="C1086" s="228"/>
      <c r="D1086" s="228"/>
      <c r="E1086"/>
      <c r="F1086"/>
      <c r="G1086"/>
      <c r="H1086"/>
      <c r="I1086"/>
      <c r="J1086"/>
      <c r="K1086"/>
      <c r="L1086"/>
      <c r="M1086"/>
      <c r="N1086"/>
      <c r="O1086"/>
    </row>
    <row r="1087" spans="1:15">
      <c r="A1087" s="227"/>
      <c r="C1087" s="228"/>
      <c r="D1087" s="228"/>
      <c r="E1087"/>
      <c r="F1087"/>
      <c r="G1087"/>
      <c r="H1087"/>
      <c r="I1087"/>
      <c r="J1087"/>
      <c r="K1087"/>
      <c r="L1087"/>
      <c r="M1087"/>
      <c r="N1087"/>
      <c r="O1087"/>
    </row>
    <row r="1088" spans="1:15">
      <c r="A1088" s="227"/>
      <c r="C1088" s="228"/>
      <c r="D1088" s="228"/>
      <c r="E1088"/>
      <c r="F1088"/>
      <c r="G1088"/>
      <c r="H1088"/>
      <c r="I1088"/>
      <c r="J1088"/>
      <c r="K1088"/>
      <c r="L1088"/>
      <c r="M1088"/>
      <c r="N1088"/>
      <c r="O1088"/>
    </row>
    <row r="1089" spans="1:15">
      <c r="A1089" s="227"/>
      <c r="C1089" s="228"/>
      <c r="D1089" s="228"/>
      <c r="E1089"/>
      <c r="F1089"/>
      <c r="G1089"/>
      <c r="H1089"/>
      <c r="I1089"/>
      <c r="J1089"/>
      <c r="K1089"/>
      <c r="L1089"/>
      <c r="M1089"/>
      <c r="N1089"/>
      <c r="O1089"/>
    </row>
    <row r="1090" spans="1:15">
      <c r="A1090" s="227"/>
      <c r="C1090" s="228"/>
      <c r="D1090" s="228"/>
      <c r="E1090"/>
      <c r="F1090"/>
      <c r="G1090"/>
      <c r="H1090"/>
      <c r="I1090"/>
      <c r="J1090"/>
      <c r="K1090"/>
      <c r="L1090"/>
      <c r="M1090"/>
      <c r="N1090"/>
      <c r="O1090"/>
    </row>
    <row r="1091" spans="1:15">
      <c r="A1091" s="227"/>
      <c r="C1091" s="228"/>
      <c r="D1091" s="228"/>
      <c r="E1091"/>
      <c r="F1091"/>
      <c r="G1091"/>
      <c r="H1091"/>
      <c r="I1091"/>
      <c r="J1091"/>
      <c r="K1091"/>
      <c r="L1091"/>
      <c r="M1091"/>
      <c r="N1091"/>
      <c r="O1091"/>
    </row>
    <row r="1092" spans="1:15">
      <c r="A1092" s="227"/>
      <c r="C1092" s="228"/>
      <c r="D1092" s="228"/>
      <c r="E1092"/>
      <c r="F1092"/>
      <c r="G1092"/>
      <c r="H1092"/>
      <c r="I1092"/>
      <c r="J1092"/>
      <c r="K1092"/>
      <c r="L1092"/>
      <c r="M1092"/>
      <c r="N1092"/>
      <c r="O1092"/>
    </row>
    <row r="1093" spans="1:15">
      <c r="A1093" s="227"/>
      <c r="C1093" s="228"/>
      <c r="D1093" s="228"/>
      <c r="E1093"/>
      <c r="F1093"/>
      <c r="G1093"/>
      <c r="H1093"/>
      <c r="I1093"/>
      <c r="J1093"/>
      <c r="K1093"/>
      <c r="L1093"/>
      <c r="M1093"/>
      <c r="N1093"/>
      <c r="O1093"/>
    </row>
    <row r="1094" spans="1:15">
      <c r="A1094" s="227"/>
      <c r="C1094" s="228"/>
      <c r="D1094" s="228"/>
      <c r="E1094"/>
      <c r="F1094"/>
      <c r="G1094"/>
      <c r="H1094"/>
      <c r="I1094"/>
      <c r="J1094"/>
      <c r="K1094"/>
      <c r="L1094"/>
      <c r="M1094"/>
      <c r="N1094"/>
      <c r="O1094"/>
    </row>
    <row r="1095" spans="1:15">
      <c r="A1095" s="227"/>
      <c r="C1095" s="228"/>
      <c r="D1095" s="228"/>
      <c r="E1095"/>
      <c r="F1095"/>
      <c r="G1095"/>
      <c r="H1095"/>
      <c r="I1095"/>
      <c r="J1095"/>
      <c r="K1095"/>
      <c r="L1095"/>
      <c r="M1095"/>
      <c r="N1095"/>
      <c r="O1095"/>
    </row>
    <row r="1096" spans="1:15">
      <c r="A1096" s="227"/>
      <c r="C1096" s="228"/>
      <c r="D1096" s="228"/>
      <c r="E1096"/>
      <c r="F1096"/>
      <c r="G1096"/>
      <c r="H1096"/>
      <c r="I1096"/>
      <c r="J1096"/>
      <c r="K1096"/>
      <c r="L1096"/>
      <c r="M1096"/>
      <c r="N1096"/>
      <c r="O1096"/>
    </row>
    <row r="1097" spans="1:15">
      <c r="A1097" s="227"/>
      <c r="C1097" s="228"/>
      <c r="D1097" s="228"/>
      <c r="E1097"/>
      <c r="F1097"/>
      <c r="G1097"/>
      <c r="H1097"/>
      <c r="I1097"/>
      <c r="J1097"/>
      <c r="K1097"/>
      <c r="L1097"/>
      <c r="M1097"/>
      <c r="N1097"/>
      <c r="O1097"/>
    </row>
    <row r="1098" spans="1:15">
      <c r="A1098" s="227"/>
      <c r="C1098" s="228"/>
      <c r="D1098" s="228"/>
      <c r="E1098"/>
      <c r="F1098"/>
      <c r="G1098"/>
      <c r="H1098"/>
      <c r="I1098"/>
      <c r="J1098"/>
      <c r="K1098"/>
      <c r="L1098"/>
      <c r="M1098"/>
      <c r="N1098"/>
      <c r="O1098"/>
    </row>
    <row r="1099" spans="1:15">
      <c r="A1099" s="227"/>
      <c r="C1099" s="228"/>
      <c r="D1099" s="228"/>
      <c r="E1099"/>
      <c r="F1099"/>
      <c r="G1099"/>
      <c r="H1099"/>
      <c r="I1099"/>
      <c r="J1099"/>
      <c r="K1099"/>
      <c r="L1099"/>
      <c r="M1099"/>
      <c r="N1099"/>
      <c r="O1099"/>
    </row>
    <row r="1100" spans="1:15">
      <c r="A1100" s="227"/>
      <c r="C1100" s="228"/>
      <c r="D1100" s="228"/>
      <c r="E1100"/>
      <c r="F1100"/>
      <c r="G1100"/>
      <c r="H1100"/>
      <c r="I1100"/>
      <c r="J1100"/>
      <c r="K1100"/>
      <c r="L1100"/>
      <c r="M1100"/>
      <c r="N1100"/>
      <c r="O1100"/>
    </row>
    <row r="1101" spans="1:15">
      <c r="A1101" s="227"/>
      <c r="C1101" s="228"/>
      <c r="D1101" s="228"/>
      <c r="E1101"/>
      <c r="F1101"/>
      <c r="G1101"/>
      <c r="H1101"/>
      <c r="I1101"/>
      <c r="J1101"/>
      <c r="K1101"/>
      <c r="L1101"/>
      <c r="M1101"/>
      <c r="N1101"/>
      <c r="O1101"/>
    </row>
    <row r="1102" spans="1:15">
      <c r="A1102" s="227"/>
      <c r="C1102" s="228"/>
      <c r="D1102" s="228"/>
      <c r="E1102"/>
      <c r="F1102"/>
      <c r="G1102"/>
      <c r="H1102"/>
      <c r="I1102"/>
      <c r="J1102"/>
      <c r="K1102"/>
      <c r="L1102"/>
      <c r="M1102"/>
      <c r="N1102"/>
      <c r="O1102"/>
    </row>
    <row r="1103" spans="1:15">
      <c r="A1103" s="227"/>
      <c r="C1103" s="228"/>
      <c r="D1103" s="228"/>
      <c r="E1103"/>
      <c r="F1103"/>
      <c r="G1103"/>
      <c r="H1103"/>
      <c r="I1103"/>
      <c r="J1103"/>
      <c r="K1103"/>
      <c r="L1103"/>
      <c r="M1103"/>
      <c r="N1103"/>
      <c r="O1103"/>
    </row>
    <row r="1104" spans="1:15">
      <c r="A1104" s="227"/>
      <c r="C1104" s="228"/>
      <c r="D1104" s="228"/>
      <c r="E1104"/>
      <c r="F1104"/>
      <c r="G1104"/>
      <c r="H1104"/>
      <c r="I1104"/>
      <c r="J1104"/>
      <c r="K1104"/>
      <c r="L1104"/>
      <c r="M1104"/>
      <c r="N1104"/>
      <c r="O1104"/>
    </row>
    <row r="1105" spans="1:15">
      <c r="A1105" s="227"/>
      <c r="C1105" s="228"/>
      <c r="D1105" s="228"/>
      <c r="E1105"/>
      <c r="F1105"/>
      <c r="G1105"/>
      <c r="H1105"/>
      <c r="I1105"/>
      <c r="J1105"/>
      <c r="K1105"/>
      <c r="L1105"/>
      <c r="M1105"/>
      <c r="N1105"/>
      <c r="O1105"/>
    </row>
    <row r="1106" spans="1:15">
      <c r="A1106" s="227"/>
      <c r="C1106" s="228"/>
      <c r="D1106" s="228"/>
      <c r="E1106"/>
      <c r="F1106"/>
      <c r="G1106"/>
      <c r="H1106"/>
      <c r="I1106"/>
      <c r="J1106"/>
      <c r="K1106"/>
      <c r="L1106"/>
      <c r="M1106"/>
      <c r="N1106"/>
      <c r="O1106"/>
    </row>
    <row r="1107" spans="1:15">
      <c r="A1107" s="227"/>
      <c r="C1107" s="228"/>
      <c r="D1107" s="228"/>
      <c r="E1107"/>
      <c r="F1107"/>
      <c r="G1107"/>
      <c r="H1107"/>
      <c r="I1107"/>
      <c r="J1107"/>
      <c r="K1107"/>
      <c r="L1107"/>
      <c r="M1107"/>
      <c r="N1107"/>
      <c r="O1107"/>
    </row>
    <row r="1108" spans="1:15">
      <c r="A1108" s="227"/>
      <c r="C1108" s="228"/>
      <c r="D1108" s="228"/>
      <c r="E1108"/>
      <c r="F1108"/>
      <c r="G1108"/>
      <c r="H1108"/>
      <c r="I1108"/>
      <c r="J1108"/>
      <c r="K1108"/>
      <c r="L1108"/>
      <c r="M1108"/>
      <c r="N1108"/>
      <c r="O1108"/>
    </row>
    <row r="1109" spans="1:15">
      <c r="A1109" s="227"/>
      <c r="C1109" s="228"/>
      <c r="D1109" s="228"/>
      <c r="E1109"/>
      <c r="F1109"/>
      <c r="G1109"/>
      <c r="H1109"/>
      <c r="I1109"/>
      <c r="J1109"/>
      <c r="K1109"/>
      <c r="L1109"/>
      <c r="M1109"/>
      <c r="N1109"/>
      <c r="O1109"/>
    </row>
    <row r="1110" spans="1:15">
      <c r="A1110" s="227"/>
      <c r="C1110" s="228"/>
      <c r="D1110" s="228"/>
      <c r="E1110"/>
      <c r="F1110"/>
      <c r="G1110"/>
      <c r="H1110"/>
      <c r="I1110"/>
      <c r="J1110"/>
      <c r="K1110"/>
      <c r="L1110"/>
      <c r="M1110"/>
      <c r="N1110"/>
      <c r="O1110"/>
    </row>
    <row r="1111" spans="1:15">
      <c r="A1111" s="227"/>
      <c r="C1111" s="228"/>
      <c r="D1111" s="228"/>
      <c r="E1111"/>
      <c r="F1111"/>
      <c r="G1111"/>
      <c r="H1111"/>
      <c r="I1111"/>
      <c r="J1111"/>
      <c r="K1111"/>
      <c r="L1111"/>
      <c r="M1111"/>
      <c r="N1111"/>
      <c r="O1111"/>
    </row>
    <row r="1112" spans="1:15">
      <c r="A1112" s="227"/>
      <c r="C1112" s="228"/>
      <c r="D1112" s="228"/>
      <c r="E1112"/>
      <c r="F1112"/>
      <c r="G1112"/>
      <c r="H1112"/>
      <c r="I1112"/>
      <c r="J1112"/>
      <c r="K1112"/>
      <c r="L1112"/>
      <c r="M1112"/>
      <c r="N1112"/>
      <c r="O1112"/>
    </row>
    <row r="1113" spans="1:15">
      <c r="A1113" s="227"/>
      <c r="C1113" s="228"/>
      <c r="D1113" s="228"/>
      <c r="E1113"/>
      <c r="F1113"/>
      <c r="G1113"/>
      <c r="H1113"/>
      <c r="I1113"/>
      <c r="J1113"/>
      <c r="K1113"/>
      <c r="L1113"/>
      <c r="M1113"/>
      <c r="N1113"/>
      <c r="O1113"/>
    </row>
    <row r="1114" spans="1:15">
      <c r="A1114" s="227"/>
      <c r="C1114" s="228"/>
      <c r="D1114" s="228"/>
      <c r="E1114"/>
      <c r="F1114"/>
      <c r="G1114"/>
      <c r="H1114"/>
      <c r="I1114"/>
      <c r="J1114"/>
      <c r="K1114"/>
      <c r="L1114"/>
      <c r="M1114"/>
      <c r="N1114"/>
      <c r="O1114"/>
    </row>
    <row r="1115" spans="1:15">
      <c r="A1115" s="227"/>
      <c r="C1115" s="228"/>
      <c r="D1115" s="228"/>
      <c r="E1115"/>
      <c r="F1115"/>
      <c r="G1115"/>
      <c r="H1115"/>
      <c r="I1115"/>
      <c r="J1115"/>
      <c r="K1115"/>
      <c r="L1115"/>
      <c r="M1115"/>
      <c r="N1115"/>
      <c r="O1115"/>
    </row>
    <row r="1116" spans="1:15">
      <c r="A1116" s="227"/>
      <c r="C1116" s="228"/>
      <c r="D1116" s="228"/>
      <c r="E1116"/>
      <c r="F1116"/>
      <c r="G1116"/>
      <c r="H1116"/>
      <c r="I1116"/>
      <c r="J1116"/>
      <c r="K1116"/>
      <c r="L1116"/>
      <c r="M1116"/>
      <c r="N1116"/>
      <c r="O1116"/>
    </row>
    <row r="1117" spans="1:15">
      <c r="A1117" s="227"/>
      <c r="C1117" s="228"/>
      <c r="D1117" s="228"/>
      <c r="E1117"/>
      <c r="F1117"/>
      <c r="G1117"/>
      <c r="H1117"/>
      <c r="I1117"/>
      <c r="J1117"/>
      <c r="K1117"/>
      <c r="L1117"/>
      <c r="M1117"/>
      <c r="N1117"/>
      <c r="O1117"/>
    </row>
    <row r="1118" spans="1:15">
      <c r="A1118" s="227"/>
      <c r="C1118" s="228"/>
      <c r="D1118" s="228"/>
      <c r="E1118"/>
      <c r="F1118"/>
      <c r="G1118"/>
      <c r="H1118"/>
      <c r="I1118"/>
      <c r="J1118"/>
      <c r="K1118"/>
      <c r="L1118"/>
      <c r="M1118"/>
      <c r="N1118"/>
      <c r="O1118"/>
    </row>
    <row r="1119" spans="1:15">
      <c r="A1119" s="227"/>
      <c r="C1119" s="228"/>
      <c r="D1119" s="228"/>
      <c r="E1119"/>
      <c r="F1119"/>
      <c r="G1119"/>
      <c r="H1119"/>
      <c r="I1119"/>
      <c r="J1119"/>
      <c r="K1119"/>
      <c r="L1119"/>
      <c r="M1119"/>
      <c r="N1119"/>
      <c r="O1119"/>
    </row>
    <row r="1120" spans="1:15">
      <c r="A1120" s="227"/>
      <c r="C1120" s="228"/>
      <c r="D1120" s="228"/>
      <c r="E1120"/>
      <c r="F1120"/>
      <c r="G1120"/>
      <c r="H1120"/>
      <c r="I1120"/>
      <c r="J1120"/>
      <c r="K1120"/>
      <c r="L1120"/>
      <c r="M1120"/>
      <c r="N1120"/>
      <c r="O1120"/>
    </row>
    <row r="1121" spans="1:15">
      <c r="A1121" s="227"/>
      <c r="C1121" s="228"/>
      <c r="D1121" s="228"/>
      <c r="E1121"/>
      <c r="F1121"/>
      <c r="G1121"/>
      <c r="H1121"/>
      <c r="I1121"/>
      <c r="J1121"/>
      <c r="K1121"/>
      <c r="L1121"/>
      <c r="M1121"/>
      <c r="N1121"/>
      <c r="O1121"/>
    </row>
    <row r="1122" spans="1:15">
      <c r="A1122" s="227"/>
      <c r="C1122" s="228"/>
      <c r="D1122" s="228"/>
      <c r="E1122"/>
      <c r="F1122"/>
      <c r="G1122"/>
      <c r="H1122"/>
      <c r="I1122"/>
      <c r="J1122"/>
      <c r="K1122"/>
      <c r="L1122"/>
      <c r="M1122"/>
      <c r="N1122"/>
      <c r="O1122"/>
    </row>
    <row r="1123" spans="1:15">
      <c r="A1123" s="227"/>
      <c r="C1123" s="228"/>
      <c r="D1123" s="228"/>
      <c r="E1123"/>
      <c r="F1123"/>
      <c r="G1123"/>
      <c r="H1123"/>
      <c r="I1123"/>
      <c r="J1123"/>
      <c r="K1123"/>
      <c r="L1123"/>
      <c r="M1123"/>
      <c r="N1123"/>
      <c r="O1123"/>
    </row>
    <row r="1124" spans="1:15">
      <c r="A1124" s="227"/>
      <c r="C1124" s="228"/>
      <c r="D1124" s="228"/>
      <c r="E1124"/>
      <c r="F1124"/>
      <c r="G1124"/>
      <c r="H1124"/>
      <c r="I1124"/>
      <c r="J1124"/>
      <c r="K1124"/>
      <c r="L1124"/>
      <c r="M1124"/>
      <c r="N1124"/>
      <c r="O1124"/>
    </row>
    <row r="1125" spans="1:15">
      <c r="A1125" s="227"/>
      <c r="C1125" s="228"/>
      <c r="D1125" s="228"/>
      <c r="E1125"/>
      <c r="F1125"/>
      <c r="G1125"/>
      <c r="H1125"/>
      <c r="I1125"/>
      <c r="J1125"/>
      <c r="K1125"/>
      <c r="L1125"/>
      <c r="M1125"/>
      <c r="N1125"/>
      <c r="O1125"/>
    </row>
    <row r="1126" spans="1:15">
      <c r="A1126" s="227"/>
      <c r="C1126" s="228"/>
      <c r="D1126" s="228"/>
      <c r="E1126"/>
      <c r="F1126"/>
      <c r="G1126"/>
      <c r="H1126"/>
      <c r="I1126"/>
      <c r="J1126"/>
      <c r="K1126"/>
      <c r="L1126"/>
      <c r="M1126"/>
      <c r="N1126"/>
      <c r="O1126"/>
    </row>
    <row r="1127" spans="1:15">
      <c r="A1127" s="227"/>
      <c r="C1127" s="228"/>
      <c r="D1127" s="228"/>
      <c r="E1127"/>
      <c r="F1127"/>
      <c r="G1127"/>
      <c r="H1127"/>
      <c r="I1127"/>
      <c r="J1127"/>
      <c r="K1127"/>
      <c r="L1127"/>
      <c r="M1127"/>
      <c r="N1127"/>
      <c r="O1127"/>
    </row>
    <row r="1128" spans="1:15">
      <c r="A1128" s="227"/>
      <c r="C1128" s="228"/>
      <c r="D1128" s="228"/>
      <c r="E1128"/>
      <c r="F1128"/>
      <c r="G1128"/>
      <c r="H1128"/>
      <c r="I1128"/>
      <c r="J1128"/>
      <c r="K1128"/>
      <c r="L1128"/>
      <c r="M1128"/>
      <c r="N1128"/>
      <c r="O1128"/>
    </row>
    <row r="1129" spans="1:15">
      <c r="A1129" s="227"/>
      <c r="C1129" s="228"/>
      <c r="D1129" s="228"/>
      <c r="E1129"/>
      <c r="F1129"/>
      <c r="G1129"/>
      <c r="H1129"/>
      <c r="I1129"/>
      <c r="J1129"/>
      <c r="K1129"/>
      <c r="L1129"/>
      <c r="M1129"/>
      <c r="N1129"/>
      <c r="O1129"/>
    </row>
    <row r="1130" spans="1:15">
      <c r="A1130" s="227"/>
      <c r="C1130" s="228"/>
      <c r="D1130" s="228"/>
      <c r="E1130"/>
      <c r="F1130"/>
      <c r="G1130"/>
      <c r="H1130"/>
      <c r="I1130"/>
      <c r="J1130"/>
      <c r="K1130"/>
      <c r="L1130"/>
      <c r="M1130"/>
      <c r="N1130"/>
      <c r="O1130"/>
    </row>
    <row r="1131" spans="1:15">
      <c r="A1131" s="227"/>
      <c r="C1131" s="228"/>
      <c r="D1131" s="228"/>
      <c r="E1131"/>
      <c r="F1131"/>
      <c r="G1131"/>
      <c r="H1131"/>
      <c r="I1131"/>
      <c r="J1131"/>
      <c r="K1131"/>
      <c r="L1131"/>
      <c r="M1131"/>
      <c r="N1131"/>
      <c r="O1131"/>
    </row>
    <row r="1132" spans="1:15">
      <c r="A1132" s="227"/>
      <c r="C1132" s="228"/>
      <c r="D1132" s="228"/>
      <c r="E1132"/>
      <c r="F1132"/>
      <c r="G1132"/>
      <c r="H1132"/>
      <c r="I1132"/>
      <c r="J1132"/>
      <c r="K1132"/>
      <c r="L1132"/>
      <c r="M1132"/>
      <c r="N1132"/>
      <c r="O1132"/>
    </row>
    <row r="1133" spans="1:15">
      <c r="A1133" s="227"/>
      <c r="C1133" s="228"/>
      <c r="D1133" s="228"/>
      <c r="E1133"/>
      <c r="F1133"/>
      <c r="G1133"/>
      <c r="H1133"/>
      <c r="I1133"/>
      <c r="J1133"/>
      <c r="K1133"/>
      <c r="L1133"/>
      <c r="M1133"/>
      <c r="N1133"/>
      <c r="O1133"/>
    </row>
    <row r="1134" spans="1:15">
      <c r="A1134" s="227"/>
      <c r="C1134" s="228"/>
      <c r="D1134" s="228"/>
      <c r="E1134"/>
      <c r="F1134"/>
      <c r="G1134"/>
      <c r="H1134"/>
      <c r="I1134"/>
      <c r="J1134"/>
      <c r="K1134"/>
      <c r="L1134"/>
      <c r="M1134"/>
      <c r="N1134"/>
      <c r="O1134"/>
    </row>
    <row r="1135" spans="1:15">
      <c r="A1135" s="227"/>
      <c r="C1135" s="228"/>
      <c r="D1135" s="228"/>
      <c r="E1135"/>
      <c r="F1135"/>
      <c r="G1135"/>
      <c r="H1135"/>
      <c r="I1135"/>
      <c r="J1135"/>
      <c r="K1135"/>
      <c r="L1135"/>
      <c r="M1135"/>
      <c r="N1135"/>
      <c r="O1135"/>
    </row>
    <row r="1136" spans="1:15">
      <c r="A1136" s="227"/>
      <c r="C1136" s="228"/>
      <c r="D1136" s="228"/>
      <c r="E1136"/>
      <c r="F1136"/>
      <c r="G1136"/>
      <c r="H1136"/>
      <c r="I1136"/>
      <c r="J1136"/>
      <c r="K1136"/>
      <c r="L1136"/>
      <c r="M1136"/>
      <c r="N1136"/>
      <c r="O1136"/>
    </row>
    <row r="1137" spans="1:15">
      <c r="A1137" s="227"/>
      <c r="C1137" s="228"/>
      <c r="D1137" s="228"/>
      <c r="E1137"/>
      <c r="F1137"/>
      <c r="G1137"/>
      <c r="H1137"/>
      <c r="I1137"/>
      <c r="J1137"/>
      <c r="K1137"/>
      <c r="L1137"/>
      <c r="M1137"/>
      <c r="N1137"/>
      <c r="O1137"/>
    </row>
    <row r="1138" spans="1:15">
      <c r="A1138" s="227"/>
      <c r="C1138" s="228"/>
      <c r="D1138" s="228"/>
      <c r="E1138"/>
      <c r="F1138"/>
      <c r="G1138"/>
      <c r="H1138"/>
      <c r="I1138"/>
      <c r="J1138"/>
      <c r="K1138"/>
      <c r="L1138"/>
      <c r="M1138"/>
      <c r="N1138"/>
      <c r="O1138"/>
    </row>
    <row r="1139" spans="1:15">
      <c r="A1139" s="227"/>
      <c r="C1139" s="228"/>
      <c r="D1139" s="228"/>
      <c r="E1139"/>
      <c r="F1139"/>
      <c r="G1139"/>
      <c r="H1139"/>
      <c r="I1139"/>
      <c r="J1139"/>
      <c r="K1139"/>
      <c r="L1139"/>
      <c r="M1139"/>
      <c r="N1139"/>
      <c r="O1139"/>
    </row>
    <row r="1140" spans="1:15">
      <c r="A1140" s="227"/>
      <c r="C1140" s="228"/>
      <c r="D1140" s="228"/>
      <c r="E1140"/>
      <c r="F1140"/>
      <c r="G1140"/>
      <c r="H1140"/>
      <c r="I1140"/>
      <c r="J1140"/>
      <c r="K1140"/>
      <c r="L1140"/>
      <c r="M1140"/>
      <c r="N1140"/>
      <c r="O1140"/>
    </row>
    <row r="1141" spans="1:15">
      <c r="A1141" s="227"/>
      <c r="C1141" s="228"/>
      <c r="D1141" s="228"/>
      <c r="E1141"/>
      <c r="F1141"/>
      <c r="G1141"/>
      <c r="H1141"/>
      <c r="I1141"/>
      <c r="J1141"/>
      <c r="K1141"/>
      <c r="L1141"/>
      <c r="M1141"/>
      <c r="N1141"/>
      <c r="O1141"/>
    </row>
    <row r="1142" spans="1:15">
      <c r="A1142" s="227"/>
      <c r="C1142" s="228"/>
      <c r="D1142" s="228"/>
      <c r="E1142"/>
      <c r="F1142"/>
      <c r="G1142"/>
      <c r="H1142"/>
      <c r="I1142"/>
      <c r="J1142"/>
      <c r="K1142"/>
      <c r="L1142"/>
      <c r="M1142"/>
      <c r="N1142"/>
      <c r="O1142"/>
    </row>
    <row r="1143" spans="1:15">
      <c r="A1143" s="227"/>
      <c r="C1143" s="228"/>
      <c r="D1143" s="228"/>
      <c r="E1143"/>
      <c r="F1143"/>
      <c r="G1143"/>
      <c r="H1143"/>
      <c r="I1143"/>
      <c r="J1143"/>
      <c r="K1143"/>
      <c r="L1143"/>
      <c r="M1143"/>
      <c r="N1143"/>
      <c r="O1143"/>
    </row>
    <row r="1144" spans="1:15">
      <c r="A1144" s="227"/>
      <c r="C1144" s="228"/>
      <c r="D1144" s="228"/>
      <c r="E1144"/>
      <c r="F1144"/>
      <c r="G1144"/>
      <c r="H1144"/>
      <c r="I1144"/>
      <c r="J1144"/>
      <c r="K1144"/>
      <c r="L1144"/>
      <c r="M1144"/>
      <c r="N1144"/>
      <c r="O1144"/>
    </row>
    <row r="1145" spans="1:15">
      <c r="A1145" s="227"/>
      <c r="C1145" s="228"/>
      <c r="D1145" s="228"/>
      <c r="E1145"/>
      <c r="F1145"/>
      <c r="G1145"/>
      <c r="H1145"/>
      <c r="I1145"/>
      <c r="J1145"/>
      <c r="K1145"/>
      <c r="L1145"/>
      <c r="M1145"/>
      <c r="N1145"/>
      <c r="O1145"/>
    </row>
    <row r="1146" spans="1:15">
      <c r="A1146" s="227"/>
      <c r="C1146" s="228"/>
      <c r="D1146" s="228"/>
      <c r="E1146"/>
      <c r="F1146"/>
      <c r="G1146"/>
      <c r="H1146"/>
      <c r="I1146"/>
      <c r="J1146"/>
      <c r="K1146"/>
      <c r="L1146"/>
      <c r="M1146"/>
      <c r="N1146"/>
      <c r="O1146"/>
    </row>
    <row r="1147" spans="1:15">
      <c r="A1147" s="227"/>
      <c r="C1147" s="228"/>
      <c r="D1147" s="228"/>
      <c r="E1147"/>
      <c r="F1147"/>
      <c r="G1147"/>
      <c r="H1147"/>
      <c r="I1147"/>
      <c r="J1147"/>
      <c r="K1147"/>
      <c r="L1147"/>
      <c r="M1147"/>
      <c r="N1147"/>
      <c r="O1147"/>
    </row>
    <row r="1148" spans="1:15">
      <c r="A1148" s="227"/>
      <c r="C1148" s="228"/>
      <c r="D1148" s="228"/>
      <c r="E1148"/>
      <c r="F1148"/>
      <c r="G1148"/>
      <c r="H1148"/>
      <c r="I1148"/>
      <c r="J1148"/>
      <c r="K1148"/>
      <c r="L1148"/>
      <c r="M1148"/>
      <c r="N1148"/>
      <c r="O1148"/>
    </row>
    <row r="1149" spans="1:15">
      <c r="A1149" s="227"/>
      <c r="C1149" s="228"/>
      <c r="D1149" s="228"/>
      <c r="E1149"/>
      <c r="F1149"/>
      <c r="G1149"/>
      <c r="H1149"/>
      <c r="I1149"/>
      <c r="J1149"/>
      <c r="K1149"/>
      <c r="L1149"/>
      <c r="M1149"/>
      <c r="N1149"/>
      <c r="O1149"/>
    </row>
    <row r="1150" spans="1:15">
      <c r="A1150" s="227"/>
      <c r="C1150" s="228"/>
      <c r="D1150" s="228"/>
      <c r="E1150"/>
      <c r="F1150"/>
      <c r="G1150"/>
      <c r="H1150"/>
      <c r="I1150"/>
      <c r="J1150"/>
      <c r="K1150"/>
      <c r="L1150"/>
      <c r="M1150"/>
      <c r="N1150"/>
      <c r="O1150"/>
    </row>
    <row r="1151" spans="1:15">
      <c r="A1151" s="227"/>
      <c r="C1151" s="228"/>
      <c r="D1151" s="228"/>
      <c r="E1151"/>
      <c r="F1151"/>
      <c r="G1151"/>
      <c r="H1151"/>
      <c r="I1151"/>
      <c r="J1151"/>
      <c r="K1151"/>
      <c r="L1151"/>
      <c r="M1151"/>
      <c r="N1151"/>
      <c r="O1151"/>
    </row>
    <row r="1152" spans="1:15">
      <c r="A1152" s="227"/>
      <c r="C1152" s="228"/>
      <c r="D1152" s="228"/>
      <c r="E1152"/>
      <c r="F1152"/>
      <c r="G1152"/>
      <c r="H1152"/>
      <c r="I1152"/>
      <c r="J1152"/>
      <c r="K1152"/>
      <c r="L1152"/>
      <c r="M1152"/>
      <c r="N1152"/>
      <c r="O1152"/>
    </row>
    <row r="1153" spans="1:15">
      <c r="A1153" s="227"/>
      <c r="C1153" s="228"/>
      <c r="D1153" s="228"/>
      <c r="E1153"/>
      <c r="F1153"/>
      <c r="G1153"/>
      <c r="H1153"/>
      <c r="I1153"/>
      <c r="J1153"/>
      <c r="K1153"/>
      <c r="L1153"/>
      <c r="M1153"/>
      <c r="N1153"/>
      <c r="O1153"/>
    </row>
    <row r="1154" spans="1:15">
      <c r="A1154" s="227"/>
      <c r="C1154" s="228"/>
      <c r="D1154" s="228"/>
      <c r="E1154"/>
      <c r="F1154"/>
      <c r="G1154"/>
      <c r="H1154"/>
      <c r="I1154"/>
      <c r="J1154"/>
      <c r="K1154"/>
      <c r="L1154"/>
      <c r="M1154"/>
      <c r="N1154"/>
      <c r="O1154"/>
    </row>
    <row r="1155" spans="1:15">
      <c r="A1155" s="227"/>
      <c r="C1155" s="228"/>
      <c r="D1155" s="228"/>
      <c r="E1155"/>
      <c r="F1155"/>
      <c r="G1155"/>
      <c r="H1155"/>
      <c r="I1155"/>
      <c r="J1155"/>
      <c r="K1155"/>
      <c r="L1155"/>
      <c r="M1155"/>
      <c r="N1155"/>
      <c r="O1155"/>
    </row>
    <row r="1156" spans="1:15">
      <c r="A1156" s="227"/>
      <c r="C1156" s="228"/>
      <c r="D1156" s="228"/>
      <c r="E1156"/>
      <c r="F1156"/>
      <c r="G1156"/>
      <c r="H1156"/>
      <c r="I1156"/>
      <c r="J1156"/>
      <c r="K1156"/>
      <c r="L1156"/>
      <c r="M1156"/>
      <c r="N1156"/>
      <c r="O1156"/>
    </row>
    <row r="1157" spans="1:15">
      <c r="A1157" s="227"/>
      <c r="C1157" s="228"/>
      <c r="D1157" s="228"/>
      <c r="E1157"/>
      <c r="F1157"/>
      <c r="G1157"/>
      <c r="H1157"/>
      <c r="I1157"/>
      <c r="J1157"/>
      <c r="K1157"/>
      <c r="L1157"/>
      <c r="M1157"/>
      <c r="N1157"/>
      <c r="O1157"/>
    </row>
    <row r="1158" spans="1:15">
      <c r="A1158" s="227"/>
      <c r="C1158" s="228"/>
      <c r="D1158" s="228"/>
      <c r="E1158"/>
      <c r="F1158"/>
      <c r="G1158"/>
      <c r="H1158"/>
      <c r="I1158"/>
      <c r="J1158"/>
      <c r="K1158"/>
      <c r="L1158"/>
      <c r="M1158"/>
      <c r="N1158"/>
      <c r="O1158"/>
    </row>
    <row r="1159" spans="1:15">
      <c r="A1159" s="227"/>
      <c r="C1159" s="228"/>
      <c r="D1159" s="228"/>
      <c r="E1159"/>
      <c r="F1159"/>
      <c r="G1159"/>
      <c r="H1159"/>
      <c r="I1159"/>
      <c r="J1159"/>
      <c r="K1159"/>
      <c r="L1159"/>
      <c r="M1159"/>
      <c r="N1159"/>
      <c r="O1159"/>
    </row>
    <row r="1160" spans="1:15">
      <c r="A1160" s="227"/>
      <c r="C1160" s="228"/>
      <c r="D1160" s="228"/>
      <c r="E1160"/>
      <c r="F1160"/>
      <c r="G1160"/>
      <c r="H1160"/>
      <c r="I1160"/>
      <c r="J1160"/>
      <c r="K1160"/>
      <c r="L1160"/>
      <c r="M1160"/>
      <c r="N1160"/>
      <c r="O1160"/>
    </row>
    <row r="1161" spans="1:15">
      <c r="A1161" s="227"/>
      <c r="C1161" s="228"/>
      <c r="D1161" s="228"/>
      <c r="E1161"/>
      <c r="F1161"/>
      <c r="G1161"/>
      <c r="H1161"/>
      <c r="I1161"/>
      <c r="J1161"/>
      <c r="K1161"/>
      <c r="L1161"/>
      <c r="M1161"/>
      <c r="N1161"/>
      <c r="O1161"/>
    </row>
    <row r="1162" spans="1:15">
      <c r="A1162" s="227"/>
      <c r="C1162" s="228"/>
      <c r="D1162" s="228"/>
      <c r="E1162"/>
      <c r="F1162"/>
      <c r="G1162"/>
      <c r="H1162"/>
      <c r="I1162"/>
      <c r="J1162"/>
      <c r="K1162"/>
      <c r="L1162"/>
      <c r="M1162"/>
      <c r="N1162"/>
      <c r="O1162"/>
    </row>
    <row r="1163" spans="1:15">
      <c r="A1163" s="227"/>
      <c r="C1163" s="228"/>
      <c r="D1163" s="228"/>
      <c r="E1163"/>
      <c r="F1163"/>
      <c r="G1163"/>
      <c r="H1163"/>
      <c r="I1163"/>
      <c r="J1163"/>
      <c r="K1163"/>
      <c r="L1163"/>
      <c r="M1163"/>
      <c r="N1163"/>
      <c r="O1163"/>
    </row>
    <row r="1164" spans="1:15">
      <c r="A1164" s="227"/>
      <c r="C1164" s="228"/>
      <c r="D1164" s="228"/>
      <c r="E1164"/>
      <c r="F1164"/>
      <c r="G1164"/>
      <c r="H1164"/>
      <c r="I1164"/>
      <c r="J1164"/>
      <c r="K1164"/>
      <c r="L1164"/>
      <c r="M1164"/>
      <c r="N1164"/>
      <c r="O1164"/>
    </row>
    <row r="1165" spans="1:15">
      <c r="A1165" s="227"/>
      <c r="C1165" s="228"/>
      <c r="D1165" s="228"/>
      <c r="E1165"/>
      <c r="F1165"/>
      <c r="G1165"/>
      <c r="H1165"/>
      <c r="I1165"/>
      <c r="J1165"/>
      <c r="K1165"/>
      <c r="L1165"/>
      <c r="M1165"/>
      <c r="N1165"/>
      <c r="O1165"/>
    </row>
    <row r="1166" spans="1:15">
      <c r="A1166" s="227"/>
      <c r="C1166" s="228"/>
      <c r="D1166" s="228"/>
      <c r="E1166"/>
      <c r="F1166"/>
      <c r="G1166"/>
      <c r="H1166"/>
      <c r="I1166"/>
      <c r="J1166"/>
      <c r="K1166"/>
      <c r="L1166"/>
      <c r="M1166"/>
      <c r="N1166"/>
      <c r="O1166"/>
    </row>
    <row r="1167" spans="1:15">
      <c r="A1167" s="227"/>
      <c r="C1167" s="228"/>
      <c r="D1167" s="228"/>
      <c r="E1167"/>
      <c r="F1167"/>
      <c r="G1167"/>
      <c r="H1167"/>
      <c r="I1167"/>
      <c r="J1167"/>
      <c r="K1167"/>
      <c r="L1167"/>
      <c r="M1167"/>
      <c r="N1167"/>
      <c r="O1167"/>
    </row>
    <row r="1168" spans="1:15">
      <c r="A1168" s="227"/>
      <c r="C1168" s="228"/>
      <c r="D1168" s="228"/>
      <c r="E1168"/>
      <c r="F1168"/>
      <c r="G1168"/>
      <c r="H1168"/>
      <c r="I1168"/>
      <c r="J1168"/>
      <c r="K1168"/>
      <c r="L1168"/>
      <c r="M1168"/>
      <c r="N1168"/>
      <c r="O1168"/>
    </row>
    <row r="1169" spans="1:15">
      <c r="A1169" s="227"/>
      <c r="C1169" s="228"/>
      <c r="D1169" s="228"/>
      <c r="E1169"/>
      <c r="F1169"/>
      <c r="G1169"/>
      <c r="H1169"/>
      <c r="I1169"/>
      <c r="J1169"/>
      <c r="K1169"/>
      <c r="L1169"/>
      <c r="M1169"/>
      <c r="N1169"/>
      <c r="O1169"/>
    </row>
    <row r="1170" spans="1:15">
      <c r="A1170" s="227"/>
      <c r="C1170" s="228"/>
      <c r="D1170" s="228"/>
      <c r="E1170"/>
      <c r="F1170"/>
      <c r="G1170"/>
      <c r="H1170"/>
      <c r="I1170"/>
      <c r="J1170"/>
      <c r="K1170"/>
      <c r="L1170"/>
      <c r="M1170"/>
      <c r="N1170"/>
      <c r="O1170"/>
    </row>
    <row r="1171" spans="1:15">
      <c r="A1171" s="227"/>
      <c r="C1171" s="228"/>
      <c r="D1171" s="228"/>
      <c r="E1171"/>
      <c r="F1171"/>
      <c r="G1171"/>
      <c r="H1171"/>
      <c r="I1171"/>
      <c r="J1171"/>
      <c r="K1171"/>
      <c r="L1171"/>
      <c r="M1171"/>
      <c r="N1171"/>
      <c r="O1171"/>
    </row>
    <row r="1172" spans="1:15">
      <c r="A1172" s="227"/>
      <c r="C1172" s="228"/>
      <c r="D1172" s="228"/>
      <c r="E1172"/>
      <c r="F1172"/>
      <c r="G1172"/>
      <c r="H1172"/>
      <c r="I1172"/>
      <c r="J1172"/>
      <c r="K1172"/>
      <c r="L1172"/>
      <c r="M1172"/>
      <c r="N1172"/>
      <c r="O1172"/>
    </row>
    <row r="1173" spans="1:15">
      <c r="A1173" s="227"/>
      <c r="C1173" s="228"/>
      <c r="D1173" s="228"/>
      <c r="E1173"/>
      <c r="F1173"/>
      <c r="G1173"/>
      <c r="H1173"/>
      <c r="I1173"/>
      <c r="J1173"/>
      <c r="K1173"/>
      <c r="L1173"/>
      <c r="M1173"/>
      <c r="N1173"/>
      <c r="O1173"/>
    </row>
    <row r="1174" spans="1:15">
      <c r="A1174" s="227"/>
      <c r="C1174" s="228"/>
      <c r="D1174" s="228"/>
      <c r="E1174"/>
      <c r="F1174"/>
      <c r="G1174"/>
      <c r="H1174"/>
      <c r="I1174"/>
      <c r="J1174"/>
      <c r="K1174"/>
      <c r="L1174"/>
      <c r="M1174"/>
      <c r="N1174"/>
      <c r="O1174"/>
    </row>
    <row r="1175" spans="1:15">
      <c r="A1175" s="227"/>
      <c r="C1175" s="228"/>
      <c r="D1175" s="228"/>
      <c r="E1175"/>
      <c r="F1175"/>
      <c r="G1175"/>
      <c r="H1175"/>
      <c r="I1175"/>
      <c r="J1175"/>
      <c r="K1175"/>
      <c r="L1175"/>
      <c r="M1175"/>
      <c r="N1175"/>
      <c r="O1175"/>
    </row>
    <row r="1176" spans="1:15">
      <c r="A1176" s="227"/>
      <c r="C1176" s="228"/>
      <c r="D1176" s="228"/>
      <c r="E1176"/>
      <c r="F1176"/>
      <c r="G1176"/>
      <c r="H1176"/>
      <c r="I1176"/>
      <c r="J1176"/>
      <c r="K1176"/>
      <c r="L1176"/>
      <c r="M1176"/>
      <c r="N1176"/>
      <c r="O1176"/>
    </row>
    <row r="1177" spans="1:15">
      <c r="A1177" s="227"/>
      <c r="C1177" s="228"/>
      <c r="D1177" s="228"/>
      <c r="E1177"/>
      <c r="F1177"/>
      <c r="G1177"/>
      <c r="H1177"/>
      <c r="I1177"/>
      <c r="J1177"/>
      <c r="K1177"/>
      <c r="L1177"/>
      <c r="M1177"/>
      <c r="N1177"/>
      <c r="O1177"/>
    </row>
    <row r="1178" spans="1:15">
      <c r="A1178" s="227"/>
      <c r="C1178" s="228"/>
      <c r="D1178" s="228"/>
      <c r="E1178"/>
      <c r="F1178"/>
      <c r="G1178"/>
      <c r="H1178"/>
      <c r="I1178"/>
      <c r="J1178"/>
      <c r="K1178"/>
      <c r="L1178"/>
      <c r="M1178"/>
      <c r="N1178"/>
      <c r="O1178"/>
    </row>
    <row r="1179" spans="1:15">
      <c r="A1179" s="227"/>
      <c r="C1179" s="228"/>
      <c r="D1179" s="228"/>
      <c r="E1179"/>
      <c r="F1179"/>
      <c r="G1179"/>
      <c r="H1179"/>
      <c r="I1179"/>
      <c r="J1179"/>
      <c r="K1179"/>
      <c r="L1179"/>
      <c r="M1179"/>
      <c r="N1179"/>
      <c r="O1179"/>
    </row>
    <row r="1180" spans="1:15">
      <c r="A1180" s="227"/>
      <c r="C1180" s="228"/>
      <c r="D1180" s="228"/>
      <c r="E1180"/>
      <c r="F1180"/>
      <c r="G1180"/>
      <c r="H1180"/>
      <c r="I1180"/>
      <c r="J1180"/>
      <c r="K1180"/>
      <c r="L1180"/>
      <c r="M1180"/>
      <c r="N1180"/>
      <c r="O1180"/>
    </row>
    <row r="1181" spans="1:15">
      <c r="A1181" s="227"/>
      <c r="C1181" s="228"/>
      <c r="D1181" s="228"/>
      <c r="E1181"/>
      <c r="F1181"/>
      <c r="G1181"/>
      <c r="H1181"/>
      <c r="I1181"/>
      <c r="J1181"/>
      <c r="K1181"/>
      <c r="L1181"/>
      <c r="M1181"/>
      <c r="N1181"/>
      <c r="O1181"/>
    </row>
    <row r="1182" spans="1:15">
      <c r="A1182" s="227"/>
      <c r="C1182" s="228"/>
      <c r="D1182" s="228"/>
      <c r="E1182"/>
      <c r="F1182"/>
      <c r="G1182"/>
      <c r="H1182"/>
      <c r="I1182"/>
      <c r="J1182"/>
      <c r="K1182"/>
      <c r="L1182"/>
      <c r="M1182"/>
      <c r="N1182"/>
      <c r="O1182"/>
    </row>
    <row r="1183" spans="1:15">
      <c r="A1183" s="227"/>
      <c r="C1183" s="228"/>
      <c r="D1183" s="228"/>
      <c r="E1183"/>
      <c r="F1183"/>
      <c r="G1183"/>
      <c r="H1183"/>
      <c r="I1183"/>
      <c r="J1183"/>
      <c r="K1183"/>
      <c r="L1183"/>
      <c r="M1183"/>
      <c r="N1183"/>
      <c r="O1183"/>
    </row>
    <row r="1184" spans="1:15">
      <c r="A1184" s="227"/>
      <c r="C1184" s="228"/>
      <c r="D1184" s="228"/>
      <c r="E1184"/>
      <c r="F1184"/>
      <c r="G1184"/>
      <c r="H1184"/>
      <c r="I1184"/>
      <c r="J1184"/>
      <c r="K1184"/>
      <c r="L1184"/>
      <c r="M1184"/>
      <c r="N1184"/>
      <c r="O1184"/>
    </row>
    <row r="1185" spans="1:15">
      <c r="A1185" s="227"/>
      <c r="C1185" s="228"/>
      <c r="D1185" s="228"/>
      <c r="E1185"/>
      <c r="F1185"/>
      <c r="G1185"/>
      <c r="H1185"/>
      <c r="I1185"/>
      <c r="J1185"/>
      <c r="K1185"/>
      <c r="L1185"/>
      <c r="M1185"/>
      <c r="N1185"/>
      <c r="O1185"/>
    </row>
    <row r="1186" spans="1:15">
      <c r="A1186" s="227"/>
      <c r="C1186" s="228"/>
      <c r="D1186" s="228"/>
      <c r="E1186"/>
      <c r="F1186"/>
      <c r="G1186"/>
      <c r="H1186"/>
      <c r="I1186"/>
      <c r="J1186"/>
      <c r="K1186"/>
      <c r="L1186"/>
      <c r="M1186"/>
      <c r="N1186"/>
      <c r="O1186"/>
    </row>
    <row r="1187" spans="1:15">
      <c r="A1187" s="227"/>
      <c r="C1187" s="228"/>
      <c r="D1187" s="228"/>
      <c r="E1187"/>
      <c r="F1187"/>
      <c r="G1187"/>
      <c r="H1187"/>
      <c r="I1187"/>
      <c r="J1187"/>
      <c r="K1187"/>
      <c r="L1187"/>
      <c r="M1187"/>
      <c r="N1187"/>
      <c r="O1187"/>
    </row>
    <row r="1188" spans="1:15">
      <c r="A1188" s="227"/>
      <c r="C1188" s="228"/>
      <c r="D1188" s="228"/>
      <c r="E1188"/>
      <c r="F1188"/>
      <c r="G1188"/>
      <c r="H1188"/>
      <c r="I1188"/>
      <c r="J1188"/>
      <c r="K1188"/>
      <c r="L1188"/>
      <c r="M1188"/>
      <c r="N1188"/>
      <c r="O1188"/>
    </row>
    <row r="1189" spans="1:15">
      <c r="A1189" s="227"/>
      <c r="C1189" s="228"/>
      <c r="D1189" s="228"/>
      <c r="E1189"/>
      <c r="F1189"/>
      <c r="G1189"/>
      <c r="H1189"/>
      <c r="I1189"/>
      <c r="J1189"/>
      <c r="K1189"/>
      <c r="L1189"/>
      <c r="M1189"/>
      <c r="N1189"/>
      <c r="O1189"/>
    </row>
    <row r="1190" spans="1:15">
      <c r="A1190" s="227"/>
      <c r="C1190" s="228"/>
      <c r="D1190" s="228"/>
      <c r="E1190"/>
      <c r="F1190"/>
      <c r="G1190"/>
      <c r="H1190"/>
      <c r="I1190"/>
      <c r="J1190"/>
      <c r="K1190"/>
      <c r="L1190"/>
      <c r="M1190"/>
      <c r="N1190"/>
      <c r="O1190"/>
    </row>
    <row r="1191" spans="1:15">
      <c r="A1191" s="227"/>
      <c r="C1191" s="228"/>
      <c r="D1191" s="228"/>
      <c r="E1191"/>
      <c r="F1191"/>
      <c r="G1191"/>
      <c r="H1191"/>
      <c r="I1191"/>
      <c r="J1191"/>
      <c r="K1191"/>
      <c r="L1191"/>
      <c r="M1191"/>
      <c r="N1191"/>
      <c r="O1191"/>
    </row>
    <row r="1192" spans="1:15">
      <c r="A1192" s="227"/>
      <c r="C1192" s="228"/>
      <c r="D1192" s="228"/>
      <c r="E1192"/>
      <c r="F1192"/>
      <c r="G1192"/>
      <c r="H1192"/>
      <c r="I1192"/>
      <c r="J1192"/>
      <c r="K1192"/>
      <c r="L1192"/>
      <c r="M1192"/>
      <c r="N1192"/>
      <c r="O1192"/>
    </row>
    <row r="1193" spans="1:15">
      <c r="A1193" s="227"/>
      <c r="C1193" s="228"/>
      <c r="D1193" s="228"/>
      <c r="E1193"/>
      <c r="F1193"/>
      <c r="G1193"/>
      <c r="H1193"/>
      <c r="I1193"/>
      <c r="J1193"/>
      <c r="K1193"/>
      <c r="L1193"/>
      <c r="M1193"/>
      <c r="N1193"/>
      <c r="O1193"/>
    </row>
    <row r="1194" spans="1:15">
      <c r="A1194" s="227"/>
      <c r="C1194" s="228"/>
      <c r="D1194" s="228"/>
      <c r="E1194"/>
      <c r="F1194"/>
      <c r="G1194"/>
      <c r="H1194"/>
      <c r="I1194"/>
      <c r="J1194"/>
      <c r="K1194"/>
      <c r="L1194"/>
      <c r="M1194"/>
      <c r="N1194"/>
      <c r="O1194"/>
    </row>
    <row r="1195" spans="1:15">
      <c r="A1195" s="227"/>
      <c r="C1195" s="228"/>
      <c r="D1195" s="228"/>
      <c r="E1195"/>
      <c r="F1195"/>
      <c r="G1195"/>
      <c r="H1195"/>
      <c r="I1195"/>
      <c r="J1195"/>
      <c r="K1195"/>
      <c r="L1195"/>
      <c r="M1195"/>
      <c r="N1195"/>
      <c r="O1195"/>
    </row>
    <row r="1196" spans="1:15">
      <c r="A1196" s="227"/>
      <c r="C1196" s="228"/>
      <c r="D1196" s="228"/>
      <c r="E1196"/>
      <c r="F1196"/>
      <c r="G1196"/>
      <c r="H1196"/>
      <c r="I1196"/>
      <c r="J1196"/>
      <c r="K1196"/>
      <c r="L1196"/>
      <c r="M1196"/>
      <c r="N1196"/>
      <c r="O1196"/>
    </row>
    <row r="1197" spans="1:15">
      <c r="A1197" s="227"/>
      <c r="C1197" s="228"/>
      <c r="D1197" s="228"/>
      <c r="E1197"/>
      <c r="F1197"/>
      <c r="G1197"/>
      <c r="H1197"/>
      <c r="I1197"/>
      <c r="J1197"/>
      <c r="K1197"/>
      <c r="L1197"/>
      <c r="M1197"/>
      <c r="N1197"/>
      <c r="O1197"/>
    </row>
    <row r="1198" spans="1:15">
      <c r="A1198" s="227"/>
      <c r="C1198" s="228"/>
      <c r="D1198" s="228"/>
      <c r="E1198"/>
      <c r="F1198"/>
      <c r="G1198"/>
      <c r="H1198"/>
      <c r="I1198"/>
      <c r="J1198"/>
      <c r="K1198"/>
      <c r="L1198"/>
      <c r="M1198"/>
      <c r="N1198"/>
      <c r="O1198"/>
    </row>
    <row r="1199" spans="1:15">
      <c r="A1199" s="227"/>
      <c r="C1199" s="228"/>
      <c r="D1199" s="228"/>
      <c r="E1199"/>
      <c r="F1199"/>
      <c r="G1199"/>
      <c r="H1199"/>
      <c r="I1199"/>
      <c r="J1199"/>
      <c r="K1199"/>
      <c r="L1199"/>
      <c r="M1199"/>
      <c r="N1199"/>
      <c r="O1199"/>
    </row>
    <row r="1200" spans="1:15">
      <c r="A1200" s="227"/>
      <c r="C1200" s="228"/>
      <c r="D1200" s="228"/>
      <c r="E1200"/>
      <c r="F1200"/>
      <c r="G1200"/>
      <c r="H1200"/>
      <c r="I1200"/>
      <c r="J1200"/>
      <c r="K1200"/>
      <c r="L1200"/>
      <c r="M1200"/>
      <c r="N1200"/>
      <c r="O1200"/>
    </row>
    <row r="1201" spans="1:15">
      <c r="A1201" s="227"/>
      <c r="C1201" s="228"/>
      <c r="D1201" s="228"/>
      <c r="E1201"/>
      <c r="F1201"/>
      <c r="G1201"/>
      <c r="H1201"/>
      <c r="I1201"/>
      <c r="J1201"/>
      <c r="K1201"/>
      <c r="L1201"/>
      <c r="M1201"/>
      <c r="N1201"/>
      <c r="O1201"/>
    </row>
    <row r="1202" spans="1:15">
      <c r="A1202" s="227"/>
      <c r="C1202" s="228"/>
      <c r="D1202" s="228"/>
      <c r="E1202"/>
      <c r="F1202"/>
      <c r="G1202"/>
      <c r="H1202"/>
      <c r="I1202"/>
      <c r="J1202"/>
      <c r="K1202"/>
      <c r="L1202"/>
      <c r="M1202"/>
      <c r="N1202"/>
      <c r="O1202"/>
    </row>
    <row r="1203" spans="1:15">
      <c r="A1203" s="227"/>
      <c r="C1203" s="228"/>
      <c r="D1203" s="228"/>
      <c r="E1203"/>
      <c r="F1203"/>
      <c r="G1203"/>
      <c r="H1203"/>
      <c r="I1203"/>
      <c r="J1203"/>
      <c r="K1203"/>
      <c r="L1203"/>
      <c r="M1203"/>
      <c r="N1203"/>
      <c r="O1203"/>
    </row>
    <row r="1204" spans="1:15">
      <c r="A1204" s="227"/>
      <c r="C1204" s="228"/>
      <c r="D1204" s="228"/>
      <c r="E1204"/>
      <c r="F1204"/>
      <c r="G1204"/>
      <c r="H1204"/>
      <c r="I1204"/>
      <c r="J1204"/>
      <c r="K1204"/>
      <c r="L1204"/>
      <c r="M1204"/>
      <c r="N1204"/>
      <c r="O1204"/>
    </row>
    <row r="1205" spans="1:15">
      <c r="A1205" s="227"/>
      <c r="C1205" s="228"/>
      <c r="D1205" s="228"/>
      <c r="E1205"/>
      <c r="F1205"/>
      <c r="G1205"/>
      <c r="H1205"/>
      <c r="I1205"/>
      <c r="J1205"/>
      <c r="K1205"/>
      <c r="L1205"/>
      <c r="M1205"/>
      <c r="N1205"/>
      <c r="O1205"/>
    </row>
    <row r="1206" spans="1:15">
      <c r="A1206" s="227"/>
      <c r="C1206" s="228"/>
      <c r="D1206" s="228"/>
      <c r="E1206"/>
      <c r="F1206"/>
      <c r="G1206"/>
      <c r="H1206"/>
      <c r="I1206"/>
      <c r="J1206"/>
      <c r="K1206"/>
      <c r="L1206"/>
      <c r="M1206"/>
      <c r="N1206"/>
      <c r="O1206"/>
    </row>
    <row r="1207" spans="1:15">
      <c r="A1207" s="227"/>
      <c r="C1207" s="228"/>
      <c r="D1207" s="228"/>
      <c r="E1207"/>
      <c r="F1207"/>
      <c r="G1207"/>
      <c r="H1207"/>
      <c r="I1207"/>
      <c r="J1207"/>
      <c r="K1207"/>
      <c r="L1207"/>
      <c r="M1207"/>
      <c r="N1207"/>
      <c r="O1207"/>
    </row>
    <row r="1208" spans="1:15">
      <c r="A1208" s="227"/>
      <c r="C1208" s="228"/>
      <c r="D1208" s="228"/>
      <c r="E1208"/>
      <c r="F1208"/>
      <c r="G1208"/>
      <c r="H1208"/>
      <c r="I1208"/>
      <c r="J1208"/>
      <c r="K1208"/>
      <c r="L1208"/>
      <c r="M1208"/>
      <c r="N1208"/>
      <c r="O1208"/>
    </row>
    <row r="1209" spans="1:15">
      <c r="A1209" s="227"/>
      <c r="C1209" s="228"/>
      <c r="D1209" s="228"/>
      <c r="E1209"/>
      <c r="F1209"/>
      <c r="G1209"/>
      <c r="H1209"/>
      <c r="I1209"/>
      <c r="J1209"/>
      <c r="K1209"/>
      <c r="L1209"/>
      <c r="M1209"/>
      <c r="N1209"/>
      <c r="O1209"/>
    </row>
    <row r="1210" spans="1:15">
      <c r="A1210" s="227"/>
      <c r="C1210" s="228"/>
      <c r="D1210" s="228"/>
      <c r="E1210"/>
      <c r="F1210"/>
      <c r="G1210"/>
      <c r="H1210"/>
      <c r="I1210"/>
      <c r="J1210"/>
      <c r="K1210"/>
      <c r="L1210"/>
      <c r="M1210"/>
      <c r="N1210"/>
      <c r="O1210"/>
    </row>
    <row r="1211" spans="1:15">
      <c r="A1211" s="227"/>
      <c r="C1211" s="228"/>
      <c r="D1211" s="228"/>
      <c r="E1211"/>
      <c r="F1211"/>
      <c r="G1211"/>
      <c r="H1211"/>
      <c r="I1211"/>
      <c r="J1211"/>
      <c r="K1211"/>
      <c r="L1211"/>
      <c r="M1211"/>
      <c r="N1211"/>
      <c r="O1211"/>
    </row>
    <row r="1212" spans="1:15">
      <c r="A1212" s="227"/>
      <c r="C1212" s="228"/>
      <c r="D1212" s="228"/>
      <c r="E1212"/>
      <c r="F1212"/>
      <c r="G1212"/>
      <c r="H1212"/>
      <c r="I1212"/>
      <c r="J1212"/>
      <c r="K1212"/>
      <c r="L1212"/>
      <c r="M1212"/>
      <c r="N1212"/>
      <c r="O1212"/>
    </row>
    <row r="1213" spans="1:15">
      <c r="A1213" s="227"/>
      <c r="C1213" s="228"/>
      <c r="D1213" s="228"/>
      <c r="E1213"/>
      <c r="F1213"/>
      <c r="G1213"/>
      <c r="H1213"/>
      <c r="I1213"/>
      <c r="J1213"/>
      <c r="K1213"/>
      <c r="L1213"/>
      <c r="M1213"/>
      <c r="N1213"/>
      <c r="O1213"/>
    </row>
    <row r="1214" spans="1:15">
      <c r="A1214" s="227"/>
      <c r="C1214" s="228"/>
      <c r="D1214" s="228"/>
      <c r="E1214"/>
      <c r="F1214"/>
      <c r="G1214"/>
      <c r="H1214"/>
      <c r="I1214"/>
      <c r="J1214"/>
      <c r="K1214"/>
      <c r="L1214"/>
      <c r="M1214"/>
      <c r="N1214"/>
      <c r="O1214"/>
    </row>
    <row r="1215" spans="1:15">
      <c r="A1215" s="227"/>
      <c r="C1215" s="228"/>
      <c r="D1215" s="228"/>
      <c r="E1215"/>
      <c r="F1215"/>
      <c r="G1215"/>
      <c r="H1215"/>
      <c r="I1215"/>
      <c r="J1215"/>
      <c r="K1215"/>
      <c r="L1215"/>
      <c r="M1215"/>
      <c r="N1215"/>
      <c r="O1215"/>
    </row>
    <row r="1216" spans="1:15">
      <c r="A1216" s="227"/>
      <c r="C1216" s="228"/>
      <c r="D1216" s="228"/>
      <c r="E1216"/>
      <c r="F1216"/>
      <c r="G1216"/>
      <c r="H1216"/>
      <c r="I1216"/>
      <c r="J1216"/>
      <c r="K1216"/>
      <c r="L1216"/>
      <c r="M1216"/>
      <c r="N1216"/>
      <c r="O1216"/>
    </row>
    <row r="1217" spans="1:15">
      <c r="A1217" s="227"/>
      <c r="C1217" s="228"/>
      <c r="D1217" s="228"/>
      <c r="E1217"/>
      <c r="F1217"/>
      <c r="G1217"/>
      <c r="H1217"/>
      <c r="I1217"/>
      <c r="J1217"/>
      <c r="K1217"/>
      <c r="L1217"/>
      <c r="M1217"/>
      <c r="N1217"/>
      <c r="O1217"/>
    </row>
    <row r="1218" spans="1:15">
      <c r="A1218" s="227"/>
      <c r="C1218" s="228"/>
      <c r="D1218" s="228"/>
      <c r="E1218"/>
      <c r="F1218"/>
      <c r="G1218"/>
      <c r="H1218"/>
      <c r="I1218"/>
      <c r="J1218"/>
      <c r="K1218"/>
      <c r="L1218"/>
      <c r="M1218"/>
      <c r="N1218"/>
      <c r="O1218"/>
    </row>
    <row r="1219" spans="1:15">
      <c r="A1219" s="227"/>
      <c r="C1219" s="228"/>
      <c r="D1219" s="228"/>
      <c r="E1219"/>
      <c r="F1219"/>
      <c r="G1219"/>
      <c r="H1219"/>
      <c r="I1219"/>
      <c r="J1219"/>
      <c r="K1219"/>
      <c r="L1219"/>
      <c r="M1219"/>
      <c r="N1219"/>
      <c r="O1219"/>
    </row>
    <row r="1220" spans="1:15">
      <c r="A1220" s="227"/>
      <c r="C1220" s="228"/>
      <c r="D1220" s="228"/>
      <c r="E1220"/>
      <c r="F1220"/>
      <c r="G1220"/>
      <c r="H1220"/>
      <c r="I1220"/>
      <c r="J1220"/>
      <c r="K1220"/>
      <c r="L1220"/>
      <c r="M1220"/>
      <c r="N1220"/>
      <c r="O1220"/>
    </row>
    <row r="1221" spans="1:15">
      <c r="A1221" s="227"/>
      <c r="C1221" s="228"/>
      <c r="D1221" s="228"/>
      <c r="E1221"/>
      <c r="F1221"/>
      <c r="G1221"/>
      <c r="H1221"/>
      <c r="I1221"/>
      <c r="J1221"/>
      <c r="K1221"/>
      <c r="L1221"/>
      <c r="M1221"/>
      <c r="N1221"/>
      <c r="O1221"/>
    </row>
    <row r="1222" spans="1:15">
      <c r="A1222" s="227"/>
      <c r="C1222" s="228"/>
      <c r="D1222" s="228"/>
      <c r="E1222"/>
      <c r="F1222"/>
      <c r="G1222"/>
      <c r="H1222"/>
      <c r="I1222"/>
      <c r="J1222"/>
      <c r="K1222"/>
      <c r="L1222"/>
      <c r="M1222"/>
      <c r="N1222"/>
      <c r="O1222"/>
    </row>
    <row r="1223" spans="1:15">
      <c r="A1223" s="227"/>
      <c r="C1223" s="228"/>
      <c r="D1223" s="228"/>
      <c r="E1223"/>
      <c r="F1223"/>
      <c r="G1223"/>
      <c r="H1223"/>
      <c r="I1223"/>
      <c r="J1223"/>
      <c r="K1223"/>
      <c r="L1223"/>
      <c r="M1223"/>
      <c r="N1223"/>
      <c r="O1223"/>
    </row>
    <row r="1224" spans="1:15">
      <c r="A1224" s="227"/>
      <c r="C1224" s="228"/>
      <c r="D1224" s="228"/>
      <c r="E1224"/>
      <c r="F1224"/>
      <c r="G1224"/>
      <c r="H1224"/>
      <c r="I1224"/>
      <c r="J1224"/>
      <c r="K1224"/>
      <c r="L1224"/>
      <c r="M1224"/>
      <c r="N1224"/>
      <c r="O1224"/>
    </row>
    <row r="1225" spans="1:15">
      <c r="A1225" s="227"/>
      <c r="C1225" s="228"/>
      <c r="D1225" s="228"/>
      <c r="E1225"/>
      <c r="F1225"/>
      <c r="G1225"/>
      <c r="H1225"/>
      <c r="I1225"/>
      <c r="J1225" s="271" t="s">
        <v>410</v>
      </c>
      <c r="K1225"/>
      <c r="L1225"/>
      <c r="M1225"/>
      <c r="N1225"/>
      <c r="O1225"/>
    </row>
    <row r="1226" spans="1:15">
      <c r="A1226" s="227"/>
      <c r="C1226" s="228"/>
      <c r="D1226" s="228"/>
      <c r="E1226"/>
      <c r="F1226"/>
      <c r="G1226"/>
      <c r="H1226"/>
      <c r="I1226"/>
      <c r="J1226"/>
      <c r="K1226"/>
      <c r="L1226"/>
      <c r="M1226"/>
      <c r="N1226"/>
      <c r="O1226"/>
    </row>
    <row r="1227" spans="1:15">
      <c r="A1227" s="227"/>
      <c r="C1227" s="228"/>
      <c r="D1227" s="228"/>
      <c r="E1227"/>
      <c r="F1227"/>
      <c r="G1227"/>
      <c r="H1227"/>
      <c r="I1227"/>
      <c r="J1227"/>
      <c r="K1227"/>
      <c r="L1227"/>
      <c r="M1227"/>
      <c r="N1227"/>
      <c r="O1227"/>
    </row>
    <row r="1228" spans="1:15">
      <c r="A1228" s="227"/>
      <c r="C1228" s="228"/>
      <c r="D1228" s="228"/>
      <c r="E1228"/>
      <c r="F1228"/>
      <c r="G1228"/>
      <c r="H1228"/>
      <c r="I1228"/>
      <c r="J1228"/>
      <c r="K1228"/>
      <c r="L1228"/>
      <c r="M1228"/>
      <c r="N1228"/>
      <c r="O1228"/>
    </row>
    <row r="1229" spans="1:15">
      <c r="A1229" s="227"/>
      <c r="C1229" s="228"/>
      <c r="D1229" s="228"/>
      <c r="E1229"/>
      <c r="F1229"/>
      <c r="G1229"/>
      <c r="H1229"/>
      <c r="I1229"/>
      <c r="J1229"/>
      <c r="K1229"/>
      <c r="L1229"/>
      <c r="M1229"/>
      <c r="N1229"/>
      <c r="O1229"/>
    </row>
    <row r="1230" spans="1:15">
      <c r="A1230" s="227"/>
      <c r="C1230" s="228"/>
      <c r="D1230" s="228"/>
      <c r="E1230"/>
      <c r="F1230"/>
      <c r="G1230"/>
      <c r="H1230"/>
      <c r="I1230"/>
      <c r="J1230"/>
      <c r="K1230"/>
      <c r="L1230"/>
      <c r="M1230"/>
      <c r="N1230"/>
      <c r="O1230"/>
    </row>
    <row r="1231" spans="1:15">
      <c r="A1231" s="227"/>
      <c r="C1231" s="228"/>
      <c r="D1231" s="228"/>
      <c r="E1231"/>
      <c r="F1231"/>
      <c r="G1231"/>
      <c r="H1231"/>
      <c r="I1231"/>
      <c r="J1231"/>
      <c r="K1231"/>
      <c r="L1231"/>
      <c r="M1231"/>
      <c r="N1231"/>
      <c r="O1231"/>
    </row>
    <row r="1232" spans="1:15">
      <c r="A1232" s="227"/>
      <c r="C1232" s="228"/>
      <c r="D1232" s="228"/>
      <c r="E1232"/>
      <c r="F1232"/>
      <c r="G1232"/>
      <c r="H1232"/>
      <c r="I1232"/>
      <c r="J1232"/>
      <c r="K1232"/>
      <c r="L1232"/>
      <c r="M1232"/>
      <c r="N1232"/>
      <c r="O1232"/>
    </row>
    <row r="1233" spans="1:15">
      <c r="A1233" s="227"/>
      <c r="C1233" s="228"/>
      <c r="D1233" s="228"/>
      <c r="E1233"/>
      <c r="F1233"/>
      <c r="G1233"/>
      <c r="H1233"/>
      <c r="I1233"/>
      <c r="J1233"/>
      <c r="K1233"/>
      <c r="L1233"/>
      <c r="M1233"/>
      <c r="N1233"/>
      <c r="O1233"/>
    </row>
    <row r="1234" spans="1:15">
      <c r="A1234" s="227"/>
      <c r="C1234" s="228"/>
      <c r="D1234" s="228"/>
      <c r="E1234"/>
      <c r="F1234"/>
      <c r="G1234"/>
      <c r="H1234"/>
      <c r="I1234"/>
      <c r="J1234"/>
      <c r="K1234"/>
      <c r="L1234"/>
      <c r="M1234"/>
      <c r="N1234"/>
      <c r="O1234"/>
    </row>
    <row r="1235" spans="1:15">
      <c r="A1235" s="227"/>
      <c r="C1235" s="228"/>
      <c r="D1235" s="228"/>
      <c r="E1235"/>
      <c r="F1235"/>
      <c r="G1235"/>
      <c r="H1235"/>
      <c r="I1235"/>
      <c r="J1235"/>
      <c r="K1235"/>
      <c r="L1235"/>
      <c r="M1235"/>
      <c r="N1235"/>
      <c r="O1235"/>
    </row>
    <row r="1236" spans="1:15">
      <c r="A1236" s="227"/>
      <c r="C1236" s="228"/>
      <c r="D1236" s="228"/>
      <c r="E1236"/>
      <c r="F1236"/>
      <c r="G1236"/>
      <c r="H1236"/>
      <c r="I1236"/>
      <c r="J1236"/>
      <c r="K1236"/>
      <c r="L1236"/>
      <c r="M1236"/>
      <c r="N1236"/>
      <c r="O1236"/>
    </row>
    <row r="1237" spans="1:15">
      <c r="A1237" s="227"/>
      <c r="C1237" s="228"/>
      <c r="D1237" s="228"/>
      <c r="E1237"/>
      <c r="F1237"/>
      <c r="G1237"/>
      <c r="H1237"/>
      <c r="I1237"/>
      <c r="K1237"/>
      <c r="L1237"/>
      <c r="M1237"/>
      <c r="N1237"/>
      <c r="O1237"/>
    </row>
  </sheetData>
  <sheetProtection algorithmName="SHA-512" hashValue="hdATGAhogEyHcN8/U8JkSaGCJcgWxC7m3hFKVDjRR39wa/U7iHiL4XIiPmBAbO691I4BrX6/WDjVfsI5JIhmJw==" saltValue="x5/KueFeXsy3GCmavgbGfw==" spinCount="100000" sheet="1" selectLockedCells="1" formatCells="0" sort="0" pivotTables="0" objects="1" scenarios="1"/>
  <mergeCells count="35">
    <mergeCell ref="D2:I2"/>
    <mergeCell ref="L2:O2"/>
    <mergeCell ref="D3:I3"/>
    <mergeCell ref="L3:O3"/>
    <mergeCell ref="A6:O6"/>
    <mergeCell ref="E13:M13"/>
    <mergeCell ref="G16:M16"/>
    <mergeCell ref="G25:M25"/>
    <mergeCell ref="G84:M84"/>
    <mergeCell ref="C89:F89"/>
    <mergeCell ref="H89:J89"/>
    <mergeCell ref="C90:F90"/>
    <mergeCell ref="H90:J90"/>
    <mergeCell ref="C91:F91"/>
    <mergeCell ref="H91:J91"/>
    <mergeCell ref="C92:F92"/>
    <mergeCell ref="H92:J92"/>
    <mergeCell ref="C93:F93"/>
    <mergeCell ref="H93:J93"/>
    <mergeCell ref="C94:F94"/>
    <mergeCell ref="H94:J94"/>
    <mergeCell ref="C95:F95"/>
    <mergeCell ref="H95:J95"/>
    <mergeCell ref="G105:M105"/>
    <mergeCell ref="H108:M108"/>
    <mergeCell ref="F111:M111"/>
    <mergeCell ref="E135:M135"/>
    <mergeCell ref="H147:I147"/>
    <mergeCell ref="K147:L147"/>
    <mergeCell ref="E150:M150"/>
    <mergeCell ref="I176:K176"/>
    <mergeCell ref="G235:M235"/>
    <mergeCell ref="F239:M239"/>
    <mergeCell ref="E252:H252"/>
    <mergeCell ref="I272:M272"/>
  </mergeCells>
  <pageMargins left="0.25" right="0.25" top="0.65" bottom="0.3" header="0.3" footer="0.3"/>
  <pageSetup paperSize="9" scale="81" firstPageNumber="0" fitToHeight="0" orientation="portrait" useFirstPageNumber="1" horizontalDpi="300" verticalDpi="300"/>
  <headerFooter alignWithMargins="0">
    <oddHeader>&amp;C&amp;"Calibri,Regular"&amp;11AGENCY PROCUREMENT COMPLIANCE AND PERFORMANCE INDICATORS (APCPI) 
QUESTIONNAIRE</oddHeader>
  </headerFooter>
  <rowBreaks count="2" manualBreakCount="2">
    <brk id="198" max="14" man="1"/>
    <brk id="267" max="14" man="1"/>
  </rowBreaks>
  <colBreaks count="1" manualBreakCount="1">
    <brk id="15" max="1048575"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9"/>
  <sheetViews>
    <sheetView view="pageBreakPreview" zoomScale="75" zoomScaleNormal="80" workbookViewId="0">
      <selection activeCell="D45" sqref="D45"/>
    </sheetView>
  </sheetViews>
  <sheetFormatPr defaultColWidth="9.14285714285714" defaultRowHeight="15.75"/>
  <cols>
    <col min="1" max="1" width="5" style="132" customWidth="1"/>
    <col min="2" max="2" width="69.7142857142857" style="133" customWidth="1"/>
    <col min="3" max="3" width="23.8571428571429" style="133" hidden="1" customWidth="1"/>
    <col min="4" max="4" width="37" style="132" customWidth="1"/>
    <col min="5" max="5" width="23.8571428571429" style="134" hidden="1" customWidth="1"/>
    <col min="6" max="6" width="37" style="132" customWidth="1"/>
    <col min="7" max="7" width="23.8571428571429" style="133" hidden="1" customWidth="1"/>
    <col min="8" max="8" width="37" style="132" customWidth="1"/>
    <col min="9" max="9" width="23.8571428571429" style="135" hidden="1" customWidth="1"/>
    <col min="10" max="10" width="37" style="132" customWidth="1"/>
    <col min="11" max="11" width="10.4285714285714" style="136" customWidth="1"/>
    <col min="12" max="12" width="9.14285714285714" style="132" hidden="1" customWidth="1"/>
    <col min="13" max="16384" width="9.14285714285714" style="132"/>
  </cols>
  <sheetData>
    <row r="1" spans="1:13">
      <c r="A1" s="137"/>
      <c r="B1" s="138"/>
      <c r="C1" s="138"/>
      <c r="D1" s="137"/>
      <c r="E1" s="139"/>
      <c r="F1" s="137"/>
      <c r="G1" s="138"/>
      <c r="H1" s="137"/>
      <c r="I1" s="200"/>
      <c r="J1" s="137"/>
      <c r="K1" s="201"/>
      <c r="L1" s="137"/>
      <c r="M1" s="137"/>
    </row>
    <row r="2" spans="1:13">
      <c r="A2" s="140" t="s">
        <v>411</v>
      </c>
      <c r="B2" s="141"/>
      <c r="C2" s="141"/>
      <c r="D2" s="140"/>
      <c r="E2" s="142"/>
      <c r="F2" s="140"/>
      <c r="G2" s="141"/>
      <c r="H2" s="140"/>
      <c r="I2" s="141"/>
      <c r="J2" s="140"/>
      <c r="K2" s="137"/>
      <c r="L2" s="137"/>
      <c r="M2" s="137"/>
    </row>
    <row r="3" spans="1:13">
      <c r="A3" s="140" t="s">
        <v>412</v>
      </c>
      <c r="B3" s="141"/>
      <c r="C3" s="141"/>
      <c r="D3" s="140"/>
      <c r="E3" s="142"/>
      <c r="F3" s="140"/>
      <c r="G3" s="141"/>
      <c r="H3" s="140"/>
      <c r="I3" s="141"/>
      <c r="J3" s="140"/>
      <c r="K3" s="140"/>
      <c r="L3" s="140"/>
      <c r="M3" s="137"/>
    </row>
    <row r="4" s="26" customFormat="1" spans="1:13">
      <c r="A4" s="143"/>
      <c r="B4" s="144"/>
      <c r="C4" s="144"/>
      <c r="D4" s="145"/>
      <c r="E4" s="146"/>
      <c r="F4" s="143"/>
      <c r="G4" s="147"/>
      <c r="H4" s="143"/>
      <c r="I4" s="144"/>
      <c r="J4" s="145"/>
      <c r="K4" s="43"/>
      <c r="L4" s="43"/>
      <c r="M4" s="202"/>
    </row>
    <row r="5" ht="33.75" customHeight="1" spans="1:13">
      <c r="A5" s="148" t="s">
        <v>413</v>
      </c>
      <c r="B5" s="148" t="s">
        <v>414</v>
      </c>
      <c r="C5" s="149" t="s">
        <v>415</v>
      </c>
      <c r="D5" s="149" t="s">
        <v>415</v>
      </c>
      <c r="E5" s="150" t="s">
        <v>416</v>
      </c>
      <c r="F5" s="150" t="s">
        <v>416</v>
      </c>
      <c r="G5" s="151" t="s">
        <v>417</v>
      </c>
      <c r="H5" s="151" t="s">
        <v>417</v>
      </c>
      <c r="I5" s="203" t="s">
        <v>418</v>
      </c>
      <c r="J5" s="203" t="s">
        <v>419</v>
      </c>
      <c r="K5" s="137"/>
      <c r="L5" s="137"/>
      <c r="M5" s="137"/>
    </row>
    <row r="6" spans="1:13">
      <c r="A6" s="152"/>
      <c r="B6" s="153"/>
      <c r="C6" s="149">
        <v>0</v>
      </c>
      <c r="D6" s="154">
        <v>0</v>
      </c>
      <c r="E6" s="150">
        <v>1</v>
      </c>
      <c r="F6" s="155">
        <v>1</v>
      </c>
      <c r="G6" s="151">
        <v>2</v>
      </c>
      <c r="H6" s="156">
        <v>2</v>
      </c>
      <c r="I6" s="203">
        <v>3</v>
      </c>
      <c r="J6" s="204">
        <v>3</v>
      </c>
      <c r="K6" s="137"/>
      <c r="L6" s="165" t="s">
        <v>420</v>
      </c>
      <c r="M6" s="137"/>
    </row>
    <row r="7" s="26" customFormat="1" spans="1:13">
      <c r="A7" s="157" t="s">
        <v>421</v>
      </c>
      <c r="B7" s="158"/>
      <c r="C7" s="158"/>
      <c r="D7" s="159"/>
      <c r="E7" s="160"/>
      <c r="F7" s="159"/>
      <c r="G7" s="158"/>
      <c r="H7" s="159"/>
      <c r="I7" s="158"/>
      <c r="J7" s="205"/>
      <c r="K7" s="202"/>
      <c r="L7" s="165" t="s">
        <v>422</v>
      </c>
      <c r="M7" s="202"/>
    </row>
    <row r="8" spans="1:13">
      <c r="A8" s="161" t="s">
        <v>423</v>
      </c>
      <c r="B8" s="162"/>
      <c r="C8" s="162"/>
      <c r="D8" s="163"/>
      <c r="E8" s="164"/>
      <c r="F8" s="163"/>
      <c r="G8" s="162"/>
      <c r="H8" s="163"/>
      <c r="I8" s="162"/>
      <c r="J8" s="206"/>
      <c r="K8" s="137"/>
      <c r="L8" s="165" t="s">
        <v>204</v>
      </c>
      <c r="M8" s="137"/>
    </row>
    <row r="9" ht="31.5" spans="1:13">
      <c r="A9" s="165">
        <v>1</v>
      </c>
      <c r="B9" s="166" t="s">
        <v>424</v>
      </c>
      <c r="C9" s="167"/>
      <c r="D9" s="168" t="s">
        <v>425</v>
      </c>
      <c r="E9" s="169">
        <v>0.7</v>
      </c>
      <c r="F9" s="168" t="s">
        <v>426</v>
      </c>
      <c r="G9" s="169">
        <v>0.81</v>
      </c>
      <c r="H9" s="168" t="s">
        <v>427</v>
      </c>
      <c r="I9" s="169">
        <v>0.91</v>
      </c>
      <c r="J9" s="168" t="s">
        <v>428</v>
      </c>
      <c r="K9" s="137"/>
      <c r="L9" s="137"/>
      <c r="M9" s="137"/>
    </row>
    <row r="10" ht="31.5" spans="1:13">
      <c r="A10" s="165">
        <v>2</v>
      </c>
      <c r="B10" s="166" t="s">
        <v>429</v>
      </c>
      <c r="C10" s="170"/>
      <c r="D10" s="171" t="s">
        <v>430</v>
      </c>
      <c r="E10" s="169">
        <v>0.2</v>
      </c>
      <c r="F10" s="168" t="s">
        <v>431</v>
      </c>
      <c r="G10" s="169">
        <v>0.4</v>
      </c>
      <c r="H10" s="168" t="s">
        <v>432</v>
      </c>
      <c r="I10" s="169">
        <v>0.5</v>
      </c>
      <c r="J10" s="168" t="s">
        <v>433</v>
      </c>
      <c r="K10" s="137"/>
      <c r="L10" s="165" t="s">
        <v>420</v>
      </c>
      <c r="M10" s="137"/>
    </row>
    <row r="11" spans="1:13">
      <c r="A11" s="172"/>
      <c r="B11" s="173"/>
      <c r="C11" s="174"/>
      <c r="D11" s="175"/>
      <c r="E11" s="176"/>
      <c r="F11" s="177"/>
      <c r="G11" s="176"/>
      <c r="H11" s="177"/>
      <c r="I11" s="176"/>
      <c r="J11" s="207"/>
      <c r="K11" s="137"/>
      <c r="L11" s="165" t="s">
        <v>434</v>
      </c>
      <c r="M11" s="137"/>
    </row>
    <row r="12" spans="1:13">
      <c r="A12" s="161" t="s">
        <v>435</v>
      </c>
      <c r="B12" s="162"/>
      <c r="C12" s="162"/>
      <c r="D12" s="163"/>
      <c r="E12" s="178"/>
      <c r="F12" s="163"/>
      <c r="G12" s="179"/>
      <c r="H12" s="163"/>
      <c r="I12" s="179"/>
      <c r="J12" s="206"/>
      <c r="K12" s="137"/>
      <c r="L12" s="165" t="s">
        <v>436</v>
      </c>
      <c r="M12" s="137"/>
    </row>
    <row r="13" spans="1:13">
      <c r="A13" s="165">
        <v>3</v>
      </c>
      <c r="B13" s="166" t="s">
        <v>437</v>
      </c>
      <c r="C13" s="180"/>
      <c r="D13" s="181" t="s">
        <v>438</v>
      </c>
      <c r="E13" s="182">
        <v>0.07</v>
      </c>
      <c r="F13" s="165" t="s">
        <v>439</v>
      </c>
      <c r="G13" s="182">
        <v>0.0499</v>
      </c>
      <c r="H13" s="165" t="s">
        <v>440</v>
      </c>
      <c r="I13" s="182">
        <v>0.03</v>
      </c>
      <c r="J13" s="165" t="s">
        <v>441</v>
      </c>
      <c r="K13" s="137"/>
      <c r="L13" s="165" t="s">
        <v>442</v>
      </c>
      <c r="M13" s="137"/>
    </row>
    <row r="14" ht="31.5" spans="1:13">
      <c r="A14" s="165">
        <f>A13+1</f>
        <v>4</v>
      </c>
      <c r="B14" s="166" t="s">
        <v>443</v>
      </c>
      <c r="C14" s="180"/>
      <c r="D14" s="181" t="s">
        <v>444</v>
      </c>
      <c r="E14" s="182">
        <v>0.15</v>
      </c>
      <c r="F14" s="165" t="s">
        <v>445</v>
      </c>
      <c r="G14" s="182">
        <v>0.0899</v>
      </c>
      <c r="H14" s="165" t="s">
        <v>446</v>
      </c>
      <c r="I14" s="182">
        <v>0.04</v>
      </c>
      <c r="J14" s="165" t="s">
        <v>447</v>
      </c>
      <c r="K14" s="137"/>
      <c r="L14" s="165" t="s">
        <v>204</v>
      </c>
      <c r="M14" s="137"/>
    </row>
    <row r="15" spans="1:13">
      <c r="A15" s="165">
        <f>A14+1</f>
        <v>5</v>
      </c>
      <c r="B15" s="166" t="s">
        <v>448</v>
      </c>
      <c r="C15" s="180"/>
      <c r="D15" s="183" t="s">
        <v>449</v>
      </c>
      <c r="E15" s="182">
        <v>0.04</v>
      </c>
      <c r="F15" s="165" t="s">
        <v>450</v>
      </c>
      <c r="G15" s="182">
        <v>0.0299</v>
      </c>
      <c r="H15" s="165" t="s">
        <v>451</v>
      </c>
      <c r="I15" s="182">
        <v>0.01</v>
      </c>
      <c r="J15" s="165" t="s">
        <v>452</v>
      </c>
      <c r="K15" s="137"/>
      <c r="L15" s="137"/>
      <c r="M15" s="137"/>
    </row>
    <row r="16" ht="31.5" spans="1:13">
      <c r="A16" s="165">
        <f>A15+1</f>
        <v>6</v>
      </c>
      <c r="B16" s="166" t="s">
        <v>453</v>
      </c>
      <c r="C16" s="180"/>
      <c r="D16" s="183" t="s">
        <v>449</v>
      </c>
      <c r="E16" s="182">
        <v>0.04</v>
      </c>
      <c r="F16" s="165" t="s">
        <v>450</v>
      </c>
      <c r="G16" s="182">
        <v>0.0299</v>
      </c>
      <c r="H16" s="165" t="s">
        <v>451</v>
      </c>
      <c r="I16" s="182">
        <v>0.01</v>
      </c>
      <c r="J16" s="165" t="s">
        <v>452</v>
      </c>
      <c r="K16" s="137"/>
      <c r="L16" s="165" t="s">
        <v>454</v>
      </c>
      <c r="M16" s="137"/>
    </row>
    <row r="17" spans="1:13">
      <c r="A17" s="165">
        <f>A16+1</f>
        <v>7</v>
      </c>
      <c r="B17" s="70" t="s">
        <v>455</v>
      </c>
      <c r="C17" s="167" t="s">
        <v>420</v>
      </c>
      <c r="D17" s="165" t="s">
        <v>420</v>
      </c>
      <c r="E17" s="184"/>
      <c r="F17" s="165"/>
      <c r="G17" s="182"/>
      <c r="H17" s="165"/>
      <c r="I17" s="184" t="s">
        <v>422</v>
      </c>
      <c r="J17" s="165" t="s">
        <v>422</v>
      </c>
      <c r="K17" s="137"/>
      <c r="L17" s="165" t="s">
        <v>456</v>
      </c>
      <c r="M17" s="137"/>
    </row>
    <row r="18" spans="1:13">
      <c r="A18" s="165">
        <f>A17+1</f>
        <v>8</v>
      </c>
      <c r="B18" s="185" t="s">
        <v>457</v>
      </c>
      <c r="C18" s="167" t="s">
        <v>420</v>
      </c>
      <c r="D18" s="165" t="s">
        <v>420</v>
      </c>
      <c r="E18" s="184"/>
      <c r="F18" s="165"/>
      <c r="G18" s="182"/>
      <c r="H18" s="165"/>
      <c r="I18" s="184" t="s">
        <v>422</v>
      </c>
      <c r="J18" s="165" t="s">
        <v>422</v>
      </c>
      <c r="K18" s="137"/>
      <c r="L18" s="165" t="s">
        <v>456</v>
      </c>
      <c r="M18" s="137"/>
    </row>
    <row r="19" spans="1:13">
      <c r="A19" s="172"/>
      <c r="B19" s="186"/>
      <c r="C19" s="187"/>
      <c r="D19" s="188"/>
      <c r="E19" s="189"/>
      <c r="F19" s="188"/>
      <c r="G19" s="176"/>
      <c r="H19" s="188"/>
      <c r="I19" s="176"/>
      <c r="J19" s="208"/>
      <c r="K19" s="137"/>
      <c r="L19" s="209" t="s">
        <v>428</v>
      </c>
      <c r="M19" s="137"/>
    </row>
    <row r="20" spans="1:13">
      <c r="A20" s="161" t="s">
        <v>458</v>
      </c>
      <c r="B20" s="162"/>
      <c r="C20" s="162"/>
      <c r="D20" s="163"/>
      <c r="E20" s="178"/>
      <c r="F20" s="163"/>
      <c r="G20" s="179"/>
      <c r="H20" s="163"/>
      <c r="I20" s="179"/>
      <c r="J20" s="206"/>
      <c r="K20" s="137"/>
      <c r="L20" s="165" t="s">
        <v>204</v>
      </c>
      <c r="M20" s="137"/>
    </row>
    <row r="21" spans="1:13">
      <c r="A21" s="165">
        <v>9</v>
      </c>
      <c r="B21" s="190" t="s">
        <v>459</v>
      </c>
      <c r="C21" s="167"/>
      <c r="D21" s="165" t="s">
        <v>460</v>
      </c>
      <c r="E21" s="184">
        <v>3</v>
      </c>
      <c r="F21" s="165" t="s">
        <v>461</v>
      </c>
      <c r="G21" s="182">
        <v>4</v>
      </c>
      <c r="H21" s="165" t="s">
        <v>462</v>
      </c>
      <c r="I21" s="182">
        <v>6</v>
      </c>
      <c r="J21" s="165" t="s">
        <v>463</v>
      </c>
      <c r="K21" s="137"/>
      <c r="L21" s="137"/>
      <c r="M21" s="137"/>
    </row>
    <row r="22" spans="1:13">
      <c r="A22" s="165">
        <f>A21+1</f>
        <v>10</v>
      </c>
      <c r="B22" s="190" t="s">
        <v>464</v>
      </c>
      <c r="C22" s="167"/>
      <c r="D22" s="165" t="s">
        <v>465</v>
      </c>
      <c r="E22" s="184">
        <v>2</v>
      </c>
      <c r="F22" s="165" t="s">
        <v>466</v>
      </c>
      <c r="G22" s="182">
        <v>3</v>
      </c>
      <c r="H22" s="165" t="s">
        <v>467</v>
      </c>
      <c r="I22" s="182">
        <v>5</v>
      </c>
      <c r="J22" s="165" t="s">
        <v>468</v>
      </c>
      <c r="K22" s="137"/>
      <c r="L22" s="165" t="s">
        <v>469</v>
      </c>
      <c r="M22" s="137"/>
    </row>
    <row r="23" spans="1:13">
      <c r="A23" s="165">
        <f>A22+1</f>
        <v>11</v>
      </c>
      <c r="B23" s="166" t="s">
        <v>470</v>
      </c>
      <c r="C23" s="167"/>
      <c r="D23" s="165" t="s">
        <v>471</v>
      </c>
      <c r="E23" s="184">
        <v>1</v>
      </c>
      <c r="F23" s="165" t="s">
        <v>472</v>
      </c>
      <c r="G23" s="182">
        <v>2</v>
      </c>
      <c r="H23" s="165" t="s">
        <v>466</v>
      </c>
      <c r="I23" s="182">
        <v>3</v>
      </c>
      <c r="J23" s="165" t="s">
        <v>473</v>
      </c>
      <c r="K23" s="137"/>
      <c r="L23" s="165" t="s">
        <v>474</v>
      </c>
      <c r="M23" s="137"/>
    </row>
    <row r="24" s="26" customFormat="1" spans="1:13">
      <c r="A24" s="165">
        <f>A23+1</f>
        <v>12</v>
      </c>
      <c r="B24" s="166" t="s">
        <v>475</v>
      </c>
      <c r="C24" s="167" t="s">
        <v>420</v>
      </c>
      <c r="D24" s="165" t="s">
        <v>420</v>
      </c>
      <c r="E24" s="184" t="s">
        <v>434</v>
      </c>
      <c r="F24" s="165" t="s">
        <v>434</v>
      </c>
      <c r="G24" s="184" t="s">
        <v>436</v>
      </c>
      <c r="H24" s="165" t="s">
        <v>436</v>
      </c>
      <c r="I24" s="184" t="s">
        <v>442</v>
      </c>
      <c r="J24" s="165" t="s">
        <v>442</v>
      </c>
      <c r="K24" s="202"/>
      <c r="L24" s="165" t="s">
        <v>476</v>
      </c>
      <c r="M24" s="202"/>
    </row>
    <row r="25" s="26" customFormat="1" ht="31.5" spans="1:13">
      <c r="A25" s="172">
        <v>13</v>
      </c>
      <c r="B25" s="166" t="s">
        <v>477</v>
      </c>
      <c r="C25" s="167" t="s">
        <v>420</v>
      </c>
      <c r="D25" s="165" t="s">
        <v>420</v>
      </c>
      <c r="E25" s="184" t="s">
        <v>434</v>
      </c>
      <c r="F25" s="165" t="s">
        <v>434</v>
      </c>
      <c r="G25" s="184" t="s">
        <v>436</v>
      </c>
      <c r="H25" s="165" t="s">
        <v>436</v>
      </c>
      <c r="I25" s="184" t="s">
        <v>442</v>
      </c>
      <c r="J25" s="165" t="s">
        <v>442</v>
      </c>
      <c r="K25" s="202"/>
      <c r="L25" s="165"/>
      <c r="M25" s="202"/>
    </row>
    <row r="26" s="26" customFormat="1" spans="1:13">
      <c r="A26" s="172"/>
      <c r="B26" s="173"/>
      <c r="C26" s="187"/>
      <c r="D26" s="188"/>
      <c r="E26" s="189"/>
      <c r="F26" s="188"/>
      <c r="G26" s="176"/>
      <c r="H26" s="188"/>
      <c r="I26" s="176"/>
      <c r="J26" s="208"/>
      <c r="K26" s="202"/>
      <c r="L26" s="165" t="s">
        <v>478</v>
      </c>
      <c r="M26" s="202"/>
    </row>
    <row r="27" s="26" customFormat="1" spans="1:13">
      <c r="A27" s="172"/>
      <c r="B27" s="173"/>
      <c r="C27" s="187"/>
      <c r="D27" s="188"/>
      <c r="E27" s="189"/>
      <c r="F27" s="188"/>
      <c r="G27" s="176"/>
      <c r="H27" s="188"/>
      <c r="I27" s="176"/>
      <c r="J27" s="208"/>
      <c r="K27" s="202"/>
      <c r="L27" s="165" t="s">
        <v>204</v>
      </c>
      <c r="M27" s="202"/>
    </row>
    <row r="28" s="26" customFormat="1" spans="1:13">
      <c r="A28" s="157" t="s">
        <v>479</v>
      </c>
      <c r="B28" s="158"/>
      <c r="C28" s="158"/>
      <c r="D28" s="159"/>
      <c r="E28" s="191"/>
      <c r="F28" s="159"/>
      <c r="G28" s="192"/>
      <c r="H28" s="159"/>
      <c r="I28" s="192"/>
      <c r="J28" s="205"/>
      <c r="K28" s="202"/>
      <c r="L28" s="137"/>
      <c r="M28" s="202"/>
    </row>
    <row r="29" spans="1:13">
      <c r="A29" s="161" t="s">
        <v>480</v>
      </c>
      <c r="B29" s="162"/>
      <c r="C29" s="162"/>
      <c r="D29" s="163"/>
      <c r="E29" s="178"/>
      <c r="F29" s="163"/>
      <c r="G29" s="179"/>
      <c r="H29" s="163"/>
      <c r="I29" s="179"/>
      <c r="J29" s="206"/>
      <c r="K29" s="137"/>
      <c r="L29" s="165" t="s">
        <v>481</v>
      </c>
      <c r="M29" s="137"/>
    </row>
    <row r="30" spans="1:13">
      <c r="A30" s="165">
        <v>14</v>
      </c>
      <c r="B30" s="166" t="s">
        <v>482</v>
      </c>
      <c r="C30" s="167" t="s">
        <v>420</v>
      </c>
      <c r="D30" s="165" t="s">
        <v>420</v>
      </c>
      <c r="E30" s="184" t="s">
        <v>434</v>
      </c>
      <c r="F30" s="165" t="s">
        <v>434</v>
      </c>
      <c r="G30" s="184" t="s">
        <v>436</v>
      </c>
      <c r="H30" s="165" t="s">
        <v>436</v>
      </c>
      <c r="I30" s="184" t="s">
        <v>442</v>
      </c>
      <c r="J30" s="165" t="s">
        <v>442</v>
      </c>
      <c r="K30" s="137"/>
      <c r="L30" s="165" t="s">
        <v>483</v>
      </c>
      <c r="M30" s="137"/>
    </row>
    <row r="31" spans="1:13">
      <c r="A31" s="165">
        <v>15</v>
      </c>
      <c r="B31" s="166" t="s">
        <v>484</v>
      </c>
      <c r="C31" s="167" t="s">
        <v>420</v>
      </c>
      <c r="D31" s="165" t="s">
        <v>420</v>
      </c>
      <c r="E31" s="184" t="s">
        <v>434</v>
      </c>
      <c r="F31" s="165" t="s">
        <v>434</v>
      </c>
      <c r="G31" s="184" t="s">
        <v>436</v>
      </c>
      <c r="H31" s="165" t="s">
        <v>436</v>
      </c>
      <c r="I31" s="184" t="s">
        <v>442</v>
      </c>
      <c r="J31" s="165" t="s">
        <v>442</v>
      </c>
      <c r="K31" s="137"/>
      <c r="L31" s="165" t="s">
        <v>485</v>
      </c>
      <c r="M31" s="137"/>
    </row>
    <row r="32" spans="1:13">
      <c r="A32" s="172"/>
      <c r="B32" s="173"/>
      <c r="C32" s="187"/>
      <c r="D32" s="188"/>
      <c r="E32" s="189"/>
      <c r="F32" s="188"/>
      <c r="G32" s="176"/>
      <c r="H32" s="188"/>
      <c r="I32" s="176"/>
      <c r="J32" s="208"/>
      <c r="K32" s="137"/>
      <c r="L32" s="165" t="s">
        <v>486</v>
      </c>
      <c r="M32" s="137"/>
    </row>
    <row r="33" spans="1:13">
      <c r="A33" s="161" t="s">
        <v>487</v>
      </c>
      <c r="B33" s="162"/>
      <c r="C33" s="162"/>
      <c r="D33" s="163"/>
      <c r="E33" s="178"/>
      <c r="F33" s="163"/>
      <c r="G33" s="179"/>
      <c r="H33" s="163"/>
      <c r="I33" s="179"/>
      <c r="J33" s="206"/>
      <c r="K33" s="137"/>
      <c r="L33" s="165" t="s">
        <v>204</v>
      </c>
      <c r="M33" s="137"/>
    </row>
    <row r="34" spans="1:13">
      <c r="A34" s="165">
        <v>16</v>
      </c>
      <c r="B34" s="166" t="s">
        <v>488</v>
      </c>
      <c r="C34" s="167" t="s">
        <v>420</v>
      </c>
      <c r="D34" s="165" t="s">
        <v>420</v>
      </c>
      <c r="E34" s="184"/>
      <c r="F34" s="165"/>
      <c r="G34" s="182"/>
      <c r="H34" s="165"/>
      <c r="I34" s="184" t="s">
        <v>422</v>
      </c>
      <c r="J34" s="165" t="s">
        <v>422</v>
      </c>
      <c r="K34" s="137"/>
      <c r="L34" s="137"/>
      <c r="M34" s="137"/>
    </row>
    <row r="35" ht="47.25" spans="1:13">
      <c r="A35" s="165">
        <v>17</v>
      </c>
      <c r="B35" s="166" t="s">
        <v>489</v>
      </c>
      <c r="C35" s="167" t="s">
        <v>420</v>
      </c>
      <c r="D35" s="165" t="s">
        <v>420</v>
      </c>
      <c r="E35" s="184" t="s">
        <v>434</v>
      </c>
      <c r="F35" s="165" t="s">
        <v>434</v>
      </c>
      <c r="G35" s="184" t="s">
        <v>436</v>
      </c>
      <c r="H35" s="165" t="s">
        <v>436</v>
      </c>
      <c r="I35" s="184" t="s">
        <v>442</v>
      </c>
      <c r="J35" s="165" t="s">
        <v>442</v>
      </c>
      <c r="K35" s="137"/>
      <c r="L35" s="137"/>
      <c r="M35" s="137"/>
    </row>
    <row r="36" ht="31.5" spans="1:13">
      <c r="A36" s="165">
        <v>18</v>
      </c>
      <c r="B36" s="166" t="s">
        <v>490</v>
      </c>
      <c r="C36" s="167" t="s">
        <v>420</v>
      </c>
      <c r="D36" s="165" t="s">
        <v>420</v>
      </c>
      <c r="E36" s="184"/>
      <c r="F36" s="165"/>
      <c r="G36" s="182"/>
      <c r="H36" s="165"/>
      <c r="I36" s="184" t="s">
        <v>422</v>
      </c>
      <c r="J36" s="165" t="s">
        <v>422</v>
      </c>
      <c r="K36" s="137"/>
      <c r="L36" s="137"/>
      <c r="M36" s="137"/>
    </row>
    <row r="37" spans="1:13">
      <c r="A37" s="172"/>
      <c r="B37" s="173"/>
      <c r="C37" s="187"/>
      <c r="D37" s="188"/>
      <c r="E37" s="189"/>
      <c r="F37" s="188"/>
      <c r="G37" s="176"/>
      <c r="H37" s="188"/>
      <c r="I37" s="189"/>
      <c r="J37" s="208"/>
      <c r="K37" s="137"/>
      <c r="L37" s="137"/>
      <c r="M37" s="137"/>
    </row>
    <row r="38" spans="1:13">
      <c r="A38" s="172"/>
      <c r="B38" s="173"/>
      <c r="C38" s="187"/>
      <c r="D38" s="188"/>
      <c r="E38" s="189"/>
      <c r="F38" s="188"/>
      <c r="G38" s="176"/>
      <c r="H38" s="188"/>
      <c r="I38" s="189"/>
      <c r="J38" s="208"/>
      <c r="K38" s="137"/>
      <c r="L38" s="137"/>
      <c r="M38" s="137"/>
    </row>
    <row r="39" spans="1:13">
      <c r="A39" s="161" t="s">
        <v>491</v>
      </c>
      <c r="B39" s="162"/>
      <c r="C39" s="162"/>
      <c r="D39" s="163"/>
      <c r="E39" s="178"/>
      <c r="F39" s="163"/>
      <c r="G39" s="179"/>
      <c r="H39" s="163"/>
      <c r="I39" s="179"/>
      <c r="J39" s="206"/>
      <c r="K39" s="137"/>
      <c r="L39" s="137"/>
      <c r="M39" s="137"/>
    </row>
    <row r="40" spans="1:13">
      <c r="A40" s="165">
        <v>19</v>
      </c>
      <c r="B40" s="166" t="s">
        <v>492</v>
      </c>
      <c r="C40" s="180"/>
      <c r="D40" s="193" t="s">
        <v>493</v>
      </c>
      <c r="E40" s="182">
        <v>0.71</v>
      </c>
      <c r="F40" s="165" t="s">
        <v>494</v>
      </c>
      <c r="G40" s="182">
        <v>0.81</v>
      </c>
      <c r="H40" s="165" t="s">
        <v>427</v>
      </c>
      <c r="I40" s="182">
        <v>0.91</v>
      </c>
      <c r="J40" s="210" t="s">
        <v>495</v>
      </c>
      <c r="K40" s="137"/>
      <c r="L40" s="137"/>
      <c r="M40" s="137"/>
    </row>
    <row r="41" ht="31.5" spans="1:13">
      <c r="A41" s="165">
        <v>20</v>
      </c>
      <c r="B41" s="185" t="s">
        <v>496</v>
      </c>
      <c r="C41" s="167"/>
      <c r="D41" s="165" t="s">
        <v>430</v>
      </c>
      <c r="E41" s="182">
        <v>0.2</v>
      </c>
      <c r="F41" s="165" t="s">
        <v>497</v>
      </c>
      <c r="G41" s="182">
        <v>0.51</v>
      </c>
      <c r="H41" s="165" t="s">
        <v>498</v>
      </c>
      <c r="I41" s="182">
        <v>0.8</v>
      </c>
      <c r="J41" s="211" t="s">
        <v>499</v>
      </c>
      <c r="K41" s="137"/>
      <c r="L41" s="137"/>
      <c r="M41" s="137"/>
    </row>
    <row r="42" s="26" customFormat="1" ht="31.5" spans="1:13">
      <c r="A42" s="165">
        <f>+A41+1</f>
        <v>21</v>
      </c>
      <c r="B42" s="185" t="s">
        <v>500</v>
      </c>
      <c r="C42" s="167"/>
      <c r="D42" s="165" t="s">
        <v>430</v>
      </c>
      <c r="E42" s="182">
        <v>0.2</v>
      </c>
      <c r="F42" s="165" t="s">
        <v>501</v>
      </c>
      <c r="G42" s="182">
        <v>0.51</v>
      </c>
      <c r="H42" s="165" t="s">
        <v>498</v>
      </c>
      <c r="I42" s="182">
        <v>0.8</v>
      </c>
      <c r="J42" s="211" t="s">
        <v>499</v>
      </c>
      <c r="K42" s="202"/>
      <c r="L42" s="202"/>
      <c r="M42" s="202"/>
    </row>
    <row r="43" s="26" customFormat="1" spans="1:13">
      <c r="A43" s="172"/>
      <c r="B43" s="186"/>
      <c r="C43" s="187"/>
      <c r="D43" s="188"/>
      <c r="E43" s="176"/>
      <c r="F43" s="188"/>
      <c r="G43" s="176"/>
      <c r="H43" s="188"/>
      <c r="I43" s="176"/>
      <c r="J43" s="212"/>
      <c r="K43" s="202"/>
      <c r="L43" s="202"/>
      <c r="M43" s="202"/>
    </row>
    <row r="44" spans="1:13">
      <c r="A44" s="161" t="s">
        <v>502</v>
      </c>
      <c r="B44" s="162"/>
      <c r="C44" s="162"/>
      <c r="D44" s="163"/>
      <c r="E44" s="178"/>
      <c r="F44" s="163"/>
      <c r="G44" s="179"/>
      <c r="H44" s="163"/>
      <c r="I44" s="179"/>
      <c r="J44" s="206"/>
      <c r="K44" s="137"/>
      <c r="L44" s="137"/>
      <c r="M44" s="137"/>
    </row>
    <row r="45" s="26" customFormat="1" ht="31.5" spans="1:13">
      <c r="A45" s="165">
        <v>22</v>
      </c>
      <c r="B45" s="185" t="s">
        <v>503</v>
      </c>
      <c r="C45" s="167" t="s">
        <v>420</v>
      </c>
      <c r="D45" s="165" t="s">
        <v>420</v>
      </c>
      <c r="E45" s="184" t="s">
        <v>434</v>
      </c>
      <c r="F45" s="165" t="s">
        <v>434</v>
      </c>
      <c r="G45" s="184" t="s">
        <v>436</v>
      </c>
      <c r="H45" s="165" t="s">
        <v>436</v>
      </c>
      <c r="I45" s="184" t="s">
        <v>442</v>
      </c>
      <c r="J45" s="165" t="s">
        <v>442</v>
      </c>
      <c r="K45" s="202"/>
      <c r="L45" s="202"/>
      <c r="M45" s="202"/>
    </row>
    <row r="46" s="128" customFormat="1" ht="31.5" spans="1:13">
      <c r="A46" s="167">
        <v>23</v>
      </c>
      <c r="B46" s="166" t="s">
        <v>504</v>
      </c>
      <c r="C46" s="167" t="s">
        <v>420</v>
      </c>
      <c r="D46" s="165" t="s">
        <v>420</v>
      </c>
      <c r="E46" s="184" t="s">
        <v>434</v>
      </c>
      <c r="F46" s="165" t="s">
        <v>434</v>
      </c>
      <c r="G46" s="184" t="s">
        <v>436</v>
      </c>
      <c r="H46" s="165" t="s">
        <v>436</v>
      </c>
      <c r="I46" s="184" t="s">
        <v>442</v>
      </c>
      <c r="J46" s="165" t="s">
        <v>442</v>
      </c>
      <c r="K46" s="44"/>
      <c r="L46" s="44"/>
      <c r="M46" s="44"/>
    </row>
    <row r="47" s="128" customFormat="1" spans="1:13">
      <c r="A47" s="194"/>
      <c r="B47" s="173"/>
      <c r="C47" s="187"/>
      <c r="D47" s="188"/>
      <c r="E47" s="189"/>
      <c r="F47" s="188"/>
      <c r="G47" s="176"/>
      <c r="H47" s="188"/>
      <c r="I47" s="176"/>
      <c r="J47" s="208"/>
      <c r="K47" s="44"/>
      <c r="L47" s="44"/>
      <c r="M47" s="44"/>
    </row>
    <row r="48" s="128" customFormat="1" spans="1:13">
      <c r="A48" s="194"/>
      <c r="B48" s="173"/>
      <c r="C48" s="187"/>
      <c r="D48" s="188"/>
      <c r="E48" s="189"/>
      <c r="F48" s="188"/>
      <c r="G48" s="176"/>
      <c r="H48" s="188"/>
      <c r="I48" s="176"/>
      <c r="J48" s="208"/>
      <c r="K48" s="44"/>
      <c r="L48" s="44"/>
      <c r="M48" s="44"/>
    </row>
    <row r="49" s="129" customFormat="1" spans="1:13">
      <c r="A49" s="157" t="s">
        <v>505</v>
      </c>
      <c r="B49" s="158"/>
      <c r="C49" s="158"/>
      <c r="D49" s="159"/>
      <c r="E49" s="191"/>
      <c r="F49" s="159"/>
      <c r="G49" s="192"/>
      <c r="H49" s="159"/>
      <c r="I49" s="192"/>
      <c r="J49" s="205"/>
      <c r="K49" s="41"/>
      <c r="L49" s="41"/>
      <c r="M49" s="41"/>
    </row>
    <row r="50" spans="1:13">
      <c r="A50" s="161" t="s">
        <v>506</v>
      </c>
      <c r="B50" s="162"/>
      <c r="C50" s="162"/>
      <c r="D50" s="163"/>
      <c r="E50" s="178"/>
      <c r="F50" s="163"/>
      <c r="G50" s="179"/>
      <c r="H50" s="163"/>
      <c r="I50" s="179"/>
      <c r="J50" s="206"/>
      <c r="K50" s="137"/>
      <c r="L50" s="137"/>
      <c r="M50" s="137"/>
    </row>
    <row r="51" s="26" customFormat="1" ht="31.5" spans="1:13">
      <c r="A51" s="165">
        <v>24</v>
      </c>
      <c r="B51" s="166" t="s">
        <v>507</v>
      </c>
      <c r="C51" s="180">
        <v>1</v>
      </c>
      <c r="D51" s="195" t="s">
        <v>508</v>
      </c>
      <c r="E51" s="182">
        <v>0.4</v>
      </c>
      <c r="F51" s="165" t="s">
        <v>509</v>
      </c>
      <c r="G51" s="182">
        <v>0.61</v>
      </c>
      <c r="H51" s="165" t="s">
        <v>510</v>
      </c>
      <c r="I51" s="182">
        <v>0.8</v>
      </c>
      <c r="J51" s="165" t="s">
        <v>499</v>
      </c>
      <c r="K51" s="202"/>
      <c r="L51" s="202"/>
      <c r="M51" s="202"/>
    </row>
    <row r="52" s="26" customFormat="1" ht="31.5" spans="1:13">
      <c r="A52" s="165">
        <v>25</v>
      </c>
      <c r="B52" s="166" t="s">
        <v>511</v>
      </c>
      <c r="C52" s="180"/>
      <c r="D52" s="165" t="s">
        <v>512</v>
      </c>
      <c r="E52" s="182">
        <v>0.9</v>
      </c>
      <c r="F52" s="165" t="s">
        <v>513</v>
      </c>
      <c r="G52" s="182">
        <v>0.93</v>
      </c>
      <c r="H52" s="165" t="s">
        <v>514</v>
      </c>
      <c r="I52" s="182">
        <v>0.95</v>
      </c>
      <c r="J52" s="165" t="s">
        <v>515</v>
      </c>
      <c r="K52" s="202"/>
      <c r="L52" s="202"/>
      <c r="M52" s="202"/>
    </row>
    <row r="53" ht="31.5" spans="1:13">
      <c r="A53" s="165">
        <v>26</v>
      </c>
      <c r="B53" s="196" t="s">
        <v>516</v>
      </c>
      <c r="C53" s="167" t="s">
        <v>420</v>
      </c>
      <c r="D53" s="165" t="s">
        <v>420</v>
      </c>
      <c r="E53" s="184" t="s">
        <v>434</v>
      </c>
      <c r="F53" s="165" t="s">
        <v>434</v>
      </c>
      <c r="G53" s="184" t="s">
        <v>436</v>
      </c>
      <c r="H53" s="165" t="s">
        <v>436</v>
      </c>
      <c r="I53" s="184" t="s">
        <v>442</v>
      </c>
      <c r="J53" s="165" t="s">
        <v>442</v>
      </c>
      <c r="K53" s="137"/>
      <c r="L53" s="137"/>
      <c r="M53" s="137"/>
    </row>
    <row r="54" spans="1:13">
      <c r="A54" s="172"/>
      <c r="B54" s="197"/>
      <c r="C54" s="198"/>
      <c r="D54" s="188"/>
      <c r="E54" s="176"/>
      <c r="F54" s="188"/>
      <c r="G54" s="176"/>
      <c r="H54" s="188"/>
      <c r="I54" s="176"/>
      <c r="J54" s="208"/>
      <c r="K54" s="137"/>
      <c r="L54" s="137"/>
      <c r="M54" s="137"/>
    </row>
    <row r="55" s="130" customFormat="1" spans="1:13">
      <c r="A55" s="161" t="s">
        <v>517</v>
      </c>
      <c r="B55" s="162"/>
      <c r="C55" s="162"/>
      <c r="D55" s="163"/>
      <c r="E55" s="178"/>
      <c r="F55" s="163"/>
      <c r="G55" s="179"/>
      <c r="H55" s="163"/>
      <c r="I55" s="179"/>
      <c r="J55" s="206"/>
      <c r="K55" s="140"/>
      <c r="L55" s="140"/>
      <c r="M55" s="140"/>
    </row>
    <row r="56" ht="31.5" spans="1:13">
      <c r="A56" s="165">
        <v>27</v>
      </c>
      <c r="B56" s="166" t="s">
        <v>518</v>
      </c>
      <c r="C56" s="167"/>
      <c r="D56" s="165" t="s">
        <v>512</v>
      </c>
      <c r="E56" s="182">
        <v>0.9</v>
      </c>
      <c r="F56" s="165" t="s">
        <v>519</v>
      </c>
      <c r="G56" s="182">
        <v>0.96</v>
      </c>
      <c r="H56" s="165" t="s">
        <v>520</v>
      </c>
      <c r="I56" s="182">
        <v>1</v>
      </c>
      <c r="J56" s="211">
        <v>1</v>
      </c>
      <c r="K56" s="137"/>
      <c r="L56" s="137"/>
      <c r="M56" s="137"/>
    </row>
    <row r="57" ht="31.5" spans="1:13">
      <c r="A57" s="165">
        <v>28</v>
      </c>
      <c r="B57" s="166" t="s">
        <v>521</v>
      </c>
      <c r="C57" s="167"/>
      <c r="D57" s="165" t="s">
        <v>512</v>
      </c>
      <c r="E57" s="182">
        <v>0.9</v>
      </c>
      <c r="F57" s="165" t="s">
        <v>519</v>
      </c>
      <c r="G57" s="182">
        <v>0.96</v>
      </c>
      <c r="H57" s="165" t="s">
        <v>520</v>
      </c>
      <c r="I57" s="182">
        <v>1</v>
      </c>
      <c r="J57" s="211">
        <v>1</v>
      </c>
      <c r="K57" s="137"/>
      <c r="L57" s="137"/>
      <c r="M57" s="137"/>
    </row>
    <row r="58" ht="31.5" spans="1:13">
      <c r="A58" s="165">
        <v>29</v>
      </c>
      <c r="B58" s="166" t="s">
        <v>522</v>
      </c>
      <c r="C58" s="167"/>
      <c r="D58" s="165" t="s">
        <v>512</v>
      </c>
      <c r="E58" s="182">
        <v>0.9</v>
      </c>
      <c r="F58" s="165" t="s">
        <v>519</v>
      </c>
      <c r="G58" s="182">
        <v>0.96</v>
      </c>
      <c r="H58" s="165" t="s">
        <v>520</v>
      </c>
      <c r="I58" s="182">
        <v>1</v>
      </c>
      <c r="J58" s="211">
        <v>1</v>
      </c>
      <c r="K58" s="137"/>
      <c r="L58" s="137"/>
      <c r="M58" s="137"/>
    </row>
    <row r="59" spans="1:13">
      <c r="A59" s="172"/>
      <c r="B59" s="173"/>
      <c r="C59" s="187"/>
      <c r="D59" s="188"/>
      <c r="E59" s="176"/>
      <c r="F59" s="188"/>
      <c r="G59" s="176"/>
      <c r="H59" s="188"/>
      <c r="I59" s="176"/>
      <c r="J59" s="212"/>
      <c r="K59" s="137"/>
      <c r="L59" s="137"/>
      <c r="M59" s="137"/>
    </row>
    <row r="60" spans="1:13">
      <c r="A60" s="161" t="s">
        <v>523</v>
      </c>
      <c r="B60" s="162"/>
      <c r="C60" s="162"/>
      <c r="D60" s="163"/>
      <c r="E60" s="178"/>
      <c r="F60" s="163"/>
      <c r="G60" s="179"/>
      <c r="H60" s="163"/>
      <c r="I60" s="179"/>
      <c r="J60" s="206"/>
      <c r="K60" s="137"/>
      <c r="L60" s="137"/>
      <c r="M60" s="137"/>
    </row>
    <row r="61" ht="31.5" spans="1:13">
      <c r="A61" s="165">
        <v>30</v>
      </c>
      <c r="B61" s="166" t="s">
        <v>524</v>
      </c>
      <c r="C61" s="167" t="s">
        <v>420</v>
      </c>
      <c r="D61" s="165" t="s">
        <v>420</v>
      </c>
      <c r="E61" s="184" t="s">
        <v>434</v>
      </c>
      <c r="F61" s="165" t="s">
        <v>434</v>
      </c>
      <c r="G61" s="184" t="s">
        <v>436</v>
      </c>
      <c r="H61" s="165" t="s">
        <v>436</v>
      </c>
      <c r="I61" s="184" t="s">
        <v>442</v>
      </c>
      <c r="J61" s="165" t="s">
        <v>442</v>
      </c>
      <c r="K61" s="137"/>
      <c r="L61" s="137"/>
      <c r="M61" s="137"/>
    </row>
    <row r="62" ht="31.5" spans="1:13">
      <c r="A62" s="199">
        <v>31</v>
      </c>
      <c r="B62" s="196" t="s">
        <v>525</v>
      </c>
      <c r="C62" s="167"/>
      <c r="D62" s="165" t="s">
        <v>454</v>
      </c>
      <c r="E62" s="184">
        <v>0.6</v>
      </c>
      <c r="F62" s="165" t="s">
        <v>526</v>
      </c>
      <c r="G62" s="184">
        <v>0.76</v>
      </c>
      <c r="H62" s="165" t="s">
        <v>527</v>
      </c>
      <c r="I62" s="182">
        <v>0.91</v>
      </c>
      <c r="J62" s="165" t="s">
        <v>528</v>
      </c>
      <c r="K62" s="137"/>
      <c r="L62" s="137"/>
      <c r="M62" s="137"/>
    </row>
    <row r="63" s="26" customFormat="1" ht="49.5" customHeight="1" spans="1:13">
      <c r="A63" s="165">
        <f>A62+1</f>
        <v>32</v>
      </c>
      <c r="B63" s="196" t="s">
        <v>529</v>
      </c>
      <c r="C63" s="167" t="s">
        <v>420</v>
      </c>
      <c r="D63" s="165" t="s">
        <v>420</v>
      </c>
      <c r="E63" s="184"/>
      <c r="F63" s="165"/>
      <c r="G63" s="182"/>
      <c r="H63" s="165"/>
      <c r="I63" s="184" t="s">
        <v>422</v>
      </c>
      <c r="J63" s="165" t="s">
        <v>422</v>
      </c>
      <c r="K63" s="202"/>
      <c r="L63" s="202"/>
      <c r="M63" s="202"/>
    </row>
    <row r="64" s="26" customFormat="1" spans="1:13">
      <c r="A64" s="165"/>
      <c r="B64" s="196"/>
      <c r="C64" s="187"/>
      <c r="D64" s="172"/>
      <c r="E64" s="189"/>
      <c r="F64" s="188"/>
      <c r="G64" s="176"/>
      <c r="H64" s="188"/>
      <c r="I64" s="176"/>
      <c r="J64" s="208"/>
      <c r="K64" s="202"/>
      <c r="L64" s="202"/>
      <c r="M64" s="202"/>
    </row>
    <row r="65" s="26" customFormat="1" spans="1:13">
      <c r="A65" s="213" t="s">
        <v>530</v>
      </c>
      <c r="B65" s="196"/>
      <c r="C65" s="158"/>
      <c r="D65" s="157"/>
      <c r="E65" s="191"/>
      <c r="F65" s="159"/>
      <c r="G65" s="192"/>
      <c r="H65" s="159"/>
      <c r="I65" s="192"/>
      <c r="J65" s="205"/>
      <c r="K65" s="202"/>
      <c r="L65" s="202"/>
      <c r="M65" s="202"/>
    </row>
    <row r="66" s="26" customFormat="1" ht="31.5" spans="1:13">
      <c r="A66" s="165">
        <v>33</v>
      </c>
      <c r="B66" s="196" t="s">
        <v>531</v>
      </c>
      <c r="C66" s="167" t="s">
        <v>420</v>
      </c>
      <c r="D66" s="165" t="s">
        <v>420</v>
      </c>
      <c r="E66" s="184" t="s">
        <v>434</v>
      </c>
      <c r="F66" s="165" t="s">
        <v>434</v>
      </c>
      <c r="G66" s="184" t="s">
        <v>436</v>
      </c>
      <c r="H66" s="165" t="s">
        <v>436</v>
      </c>
      <c r="I66" s="184" t="s">
        <v>442</v>
      </c>
      <c r="J66" s="165" t="s">
        <v>442</v>
      </c>
      <c r="K66" s="202"/>
      <c r="L66" s="202"/>
      <c r="M66" s="202"/>
    </row>
    <row r="67" s="26" customFormat="1" ht="31.5" spans="1:13">
      <c r="A67" s="165">
        <f>A66+1</f>
        <v>34</v>
      </c>
      <c r="B67" s="196" t="s">
        <v>532</v>
      </c>
      <c r="C67" s="167" t="s">
        <v>420</v>
      </c>
      <c r="D67" s="165" t="s">
        <v>420</v>
      </c>
      <c r="E67" s="184" t="s">
        <v>434</v>
      </c>
      <c r="F67" s="165" t="s">
        <v>434</v>
      </c>
      <c r="G67" s="184" t="s">
        <v>436</v>
      </c>
      <c r="H67" s="165" t="s">
        <v>436</v>
      </c>
      <c r="I67" s="184" t="s">
        <v>442</v>
      </c>
      <c r="J67" s="165" t="s">
        <v>442</v>
      </c>
      <c r="K67" s="202"/>
      <c r="L67" s="202"/>
      <c r="M67" s="202"/>
    </row>
    <row r="68" s="26" customFormat="1" spans="1:13">
      <c r="A68" s="172"/>
      <c r="B68" s="197"/>
      <c r="C68" s="187"/>
      <c r="D68" s="188"/>
      <c r="E68" s="189"/>
      <c r="F68" s="188"/>
      <c r="G68" s="176"/>
      <c r="H68" s="188"/>
      <c r="I68" s="176"/>
      <c r="J68" s="208"/>
      <c r="K68" s="202"/>
      <c r="L68" s="202"/>
      <c r="M68" s="202"/>
    </row>
    <row r="69" spans="1:13">
      <c r="A69" s="161" t="s">
        <v>533</v>
      </c>
      <c r="B69" s="162"/>
      <c r="C69" s="162"/>
      <c r="D69" s="163"/>
      <c r="E69" s="178"/>
      <c r="F69" s="163"/>
      <c r="G69" s="179"/>
      <c r="H69" s="163"/>
      <c r="I69" s="179"/>
      <c r="J69" s="206"/>
      <c r="K69" s="137"/>
      <c r="L69" s="137"/>
      <c r="M69" s="137"/>
    </row>
    <row r="70" s="26" customFormat="1" ht="47.25" spans="1:13">
      <c r="A70" s="165">
        <v>35</v>
      </c>
      <c r="B70" s="166" t="s">
        <v>534</v>
      </c>
      <c r="C70" s="167" t="s">
        <v>420</v>
      </c>
      <c r="D70" s="165" t="s">
        <v>420</v>
      </c>
      <c r="E70" s="184" t="s">
        <v>434</v>
      </c>
      <c r="F70" s="165" t="s">
        <v>434</v>
      </c>
      <c r="G70" s="184" t="s">
        <v>436</v>
      </c>
      <c r="H70" s="165" t="s">
        <v>436</v>
      </c>
      <c r="I70" s="184" t="s">
        <v>442</v>
      </c>
      <c r="J70" s="165" t="s">
        <v>442</v>
      </c>
      <c r="K70" s="202"/>
      <c r="L70" s="202"/>
      <c r="M70" s="202"/>
    </row>
    <row r="71" s="26" customFormat="1" ht="47.25" hidden="1" spans="1:13">
      <c r="A71" s="165">
        <f>A70+1</f>
        <v>36</v>
      </c>
      <c r="B71" s="166" t="s">
        <v>535</v>
      </c>
      <c r="C71" s="167" t="s">
        <v>420</v>
      </c>
      <c r="D71" s="165" t="s">
        <v>420</v>
      </c>
      <c r="E71" s="184" t="s">
        <v>434</v>
      </c>
      <c r="F71" s="165" t="s">
        <v>434</v>
      </c>
      <c r="G71" s="184" t="s">
        <v>436</v>
      </c>
      <c r="H71" s="165" t="s">
        <v>436</v>
      </c>
      <c r="I71" s="184" t="s">
        <v>442</v>
      </c>
      <c r="J71" s="165" t="s">
        <v>442</v>
      </c>
      <c r="K71" s="202"/>
      <c r="L71" s="202"/>
      <c r="M71" s="202"/>
    </row>
    <row r="72" s="26" customFormat="1" spans="1:13">
      <c r="A72" s="199">
        <v>36</v>
      </c>
      <c r="B72" s="166" t="s">
        <v>536</v>
      </c>
      <c r="C72" s="167" t="s">
        <v>469</v>
      </c>
      <c r="D72" s="165" t="s">
        <v>469</v>
      </c>
      <c r="E72" s="184" t="s">
        <v>474</v>
      </c>
      <c r="F72" s="165" t="s">
        <v>474</v>
      </c>
      <c r="G72" s="184" t="s">
        <v>476</v>
      </c>
      <c r="H72" s="165" t="s">
        <v>476</v>
      </c>
      <c r="I72" s="184" t="s">
        <v>478</v>
      </c>
      <c r="J72" s="165" t="s">
        <v>478</v>
      </c>
      <c r="K72" s="202"/>
      <c r="L72" s="202"/>
      <c r="M72" s="202"/>
    </row>
    <row r="73" s="26" customFormat="1" spans="1:13">
      <c r="A73" s="172"/>
      <c r="B73" s="173"/>
      <c r="C73" s="187"/>
      <c r="D73" s="188"/>
      <c r="E73" s="189"/>
      <c r="F73" s="188"/>
      <c r="G73" s="176"/>
      <c r="H73" s="188"/>
      <c r="I73" s="176"/>
      <c r="J73" s="208"/>
      <c r="K73" s="202"/>
      <c r="L73" s="202"/>
      <c r="M73" s="202"/>
    </row>
    <row r="74" s="26" customFormat="1" spans="1:13">
      <c r="A74" s="172"/>
      <c r="B74" s="173"/>
      <c r="C74" s="187"/>
      <c r="D74" s="188"/>
      <c r="E74" s="189"/>
      <c r="F74" s="188"/>
      <c r="G74" s="176"/>
      <c r="H74" s="188"/>
      <c r="I74" s="176"/>
      <c r="J74" s="208"/>
      <c r="K74" s="202"/>
      <c r="L74" s="202"/>
      <c r="M74" s="202"/>
    </row>
    <row r="75" s="26" customFormat="1" spans="1:13">
      <c r="A75" s="157" t="s">
        <v>537</v>
      </c>
      <c r="B75" s="158"/>
      <c r="C75" s="158"/>
      <c r="D75" s="159"/>
      <c r="E75" s="191"/>
      <c r="F75" s="159"/>
      <c r="G75" s="192"/>
      <c r="H75" s="159"/>
      <c r="I75" s="192"/>
      <c r="J75" s="205"/>
      <c r="K75" s="202"/>
      <c r="L75" s="202"/>
      <c r="M75" s="202"/>
    </row>
    <row r="76" spans="1:13">
      <c r="A76" s="161" t="s">
        <v>538</v>
      </c>
      <c r="B76" s="162"/>
      <c r="C76" s="162"/>
      <c r="D76" s="163"/>
      <c r="E76" s="178"/>
      <c r="F76" s="163"/>
      <c r="G76" s="179"/>
      <c r="H76" s="163"/>
      <c r="I76" s="179"/>
      <c r="J76" s="206"/>
      <c r="K76" s="137"/>
      <c r="L76" s="137"/>
      <c r="M76" s="137"/>
    </row>
    <row r="77" ht="31.5" spans="1:13">
      <c r="A77" s="165">
        <v>37</v>
      </c>
      <c r="B77" s="185" t="s">
        <v>383</v>
      </c>
      <c r="C77" s="167" t="s">
        <v>420</v>
      </c>
      <c r="D77" s="165" t="s">
        <v>420</v>
      </c>
      <c r="E77" s="184" t="s">
        <v>434</v>
      </c>
      <c r="F77" s="165" t="s">
        <v>434</v>
      </c>
      <c r="G77" s="184" t="s">
        <v>436</v>
      </c>
      <c r="H77" s="165" t="s">
        <v>436</v>
      </c>
      <c r="I77" s="184" t="s">
        <v>442</v>
      </c>
      <c r="J77" s="165" t="s">
        <v>442</v>
      </c>
      <c r="K77" s="137"/>
      <c r="L77" s="137"/>
      <c r="M77" s="137"/>
    </row>
    <row r="78" ht="19.5" hidden="1" customHeight="1" spans="1:13">
      <c r="A78" s="165">
        <f>A77+1</f>
        <v>38</v>
      </c>
      <c r="B78" s="196" t="s">
        <v>539</v>
      </c>
      <c r="C78" s="167"/>
      <c r="D78" s="167" t="s">
        <v>540</v>
      </c>
      <c r="E78" s="182">
        <v>0.7</v>
      </c>
      <c r="F78" s="167" t="s">
        <v>541</v>
      </c>
      <c r="G78" s="182">
        <v>0.8</v>
      </c>
      <c r="H78" s="167" t="s">
        <v>542</v>
      </c>
      <c r="I78" s="182">
        <v>0.9</v>
      </c>
      <c r="J78" s="167" t="s">
        <v>543</v>
      </c>
      <c r="K78" s="137"/>
      <c r="L78" s="137"/>
      <c r="M78" s="137"/>
    </row>
    <row r="79" spans="1:13">
      <c r="A79" s="172"/>
      <c r="B79" s="197"/>
      <c r="C79" s="187"/>
      <c r="D79" s="187"/>
      <c r="E79" s="176"/>
      <c r="F79" s="187"/>
      <c r="G79" s="176"/>
      <c r="H79" s="187"/>
      <c r="I79" s="176"/>
      <c r="J79" s="217"/>
      <c r="K79" s="137"/>
      <c r="L79" s="137"/>
      <c r="M79" s="137"/>
    </row>
    <row r="80" spans="1:13">
      <c r="A80" s="161" t="s">
        <v>544</v>
      </c>
      <c r="B80" s="162"/>
      <c r="C80" s="162"/>
      <c r="D80" s="163"/>
      <c r="E80" s="178"/>
      <c r="F80" s="163"/>
      <c r="G80" s="179"/>
      <c r="H80" s="163"/>
      <c r="I80" s="179"/>
      <c r="J80" s="206"/>
      <c r="K80" s="137"/>
      <c r="L80" s="137"/>
      <c r="M80" s="137"/>
    </row>
    <row r="81" ht="31.5" spans="1:13">
      <c r="A81" s="165">
        <v>38</v>
      </c>
      <c r="B81" s="196" t="s">
        <v>545</v>
      </c>
      <c r="C81" s="167" t="s">
        <v>420</v>
      </c>
      <c r="D81" s="165" t="s">
        <v>420</v>
      </c>
      <c r="E81" s="184" t="s">
        <v>434</v>
      </c>
      <c r="F81" s="165" t="s">
        <v>434</v>
      </c>
      <c r="G81" s="184" t="s">
        <v>436</v>
      </c>
      <c r="H81" s="165" t="s">
        <v>436</v>
      </c>
      <c r="I81" s="184" t="s">
        <v>442</v>
      </c>
      <c r="J81" s="165" t="s">
        <v>442</v>
      </c>
      <c r="K81" s="137"/>
      <c r="L81" s="137"/>
      <c r="M81" s="137"/>
    </row>
    <row r="82" s="26" customFormat="1" ht="31.5" spans="1:13">
      <c r="A82" s="165">
        <f>A81+1</f>
        <v>39</v>
      </c>
      <c r="B82" s="196" t="s">
        <v>546</v>
      </c>
      <c r="C82" s="167" t="s">
        <v>481</v>
      </c>
      <c r="D82" s="165" t="s">
        <v>481</v>
      </c>
      <c r="E82" s="184" t="s">
        <v>483</v>
      </c>
      <c r="F82" s="165" t="s">
        <v>483</v>
      </c>
      <c r="G82" s="184" t="s">
        <v>485</v>
      </c>
      <c r="H82" s="165" t="s">
        <v>485</v>
      </c>
      <c r="I82" s="184" t="s">
        <v>486</v>
      </c>
      <c r="J82" s="165" t="s">
        <v>486</v>
      </c>
      <c r="K82" s="202"/>
      <c r="L82" s="202"/>
      <c r="M82" s="202"/>
    </row>
    <row r="83" s="26" customFormat="1" spans="1:13">
      <c r="A83" s="172"/>
      <c r="B83" s="197"/>
      <c r="C83" s="187"/>
      <c r="D83" s="188"/>
      <c r="E83" s="176"/>
      <c r="F83" s="188"/>
      <c r="G83" s="176"/>
      <c r="H83" s="188"/>
      <c r="I83" s="176"/>
      <c r="J83" s="208"/>
      <c r="K83" s="202"/>
      <c r="L83" s="202"/>
      <c r="M83" s="202"/>
    </row>
    <row r="84" spans="1:13">
      <c r="A84" s="161" t="s">
        <v>547</v>
      </c>
      <c r="B84" s="162"/>
      <c r="C84" s="162"/>
      <c r="D84" s="163"/>
      <c r="E84" s="178"/>
      <c r="F84" s="163"/>
      <c r="G84" s="179"/>
      <c r="H84" s="163"/>
      <c r="I84" s="179"/>
      <c r="J84" s="206"/>
      <c r="K84" s="137"/>
      <c r="L84" s="137"/>
      <c r="M84" s="137"/>
    </row>
    <row r="85" s="26" customFormat="1" ht="31.5" spans="1:13">
      <c r="A85" s="165">
        <v>40</v>
      </c>
      <c r="B85" s="196" t="s">
        <v>548</v>
      </c>
      <c r="C85" s="167" t="s">
        <v>420</v>
      </c>
      <c r="D85" s="165" t="s">
        <v>420</v>
      </c>
      <c r="E85" s="184" t="s">
        <v>434</v>
      </c>
      <c r="F85" s="165" t="s">
        <v>434</v>
      </c>
      <c r="G85" s="184" t="s">
        <v>436</v>
      </c>
      <c r="H85" s="165" t="s">
        <v>436</v>
      </c>
      <c r="I85" s="184" t="s">
        <v>442</v>
      </c>
      <c r="J85" s="165" t="s">
        <v>442</v>
      </c>
      <c r="K85" s="202"/>
      <c r="L85" s="202"/>
      <c r="M85" s="202"/>
    </row>
    <row r="86" s="26" customFormat="1" spans="1:13">
      <c r="A86" s="172"/>
      <c r="B86" s="197"/>
      <c r="C86" s="187"/>
      <c r="D86" s="188"/>
      <c r="E86" s="189"/>
      <c r="F86" s="188"/>
      <c r="G86" s="189"/>
      <c r="H86" s="188"/>
      <c r="I86" s="189"/>
      <c r="J86" s="208"/>
      <c r="K86" s="202"/>
      <c r="L86" s="202"/>
      <c r="M86" s="202"/>
    </row>
    <row r="87" spans="1:13">
      <c r="A87" s="161" t="s">
        <v>549</v>
      </c>
      <c r="B87" s="162"/>
      <c r="C87" s="162"/>
      <c r="D87" s="163"/>
      <c r="E87" s="178"/>
      <c r="F87" s="163"/>
      <c r="G87" s="179"/>
      <c r="H87" s="163"/>
      <c r="I87" s="179"/>
      <c r="J87" s="206"/>
      <c r="K87" s="137"/>
      <c r="L87" s="137"/>
      <c r="M87" s="137"/>
    </row>
    <row r="88" s="26" customFormat="1" spans="1:13">
      <c r="A88" s="165">
        <v>41</v>
      </c>
      <c r="B88" s="196" t="s">
        <v>550</v>
      </c>
      <c r="C88" s="167" t="s">
        <v>420</v>
      </c>
      <c r="D88" s="165" t="s">
        <v>420</v>
      </c>
      <c r="E88" s="184" t="s">
        <v>434</v>
      </c>
      <c r="F88" s="165" t="s">
        <v>434</v>
      </c>
      <c r="G88" s="184" t="s">
        <v>436</v>
      </c>
      <c r="H88" s="165" t="s">
        <v>436</v>
      </c>
      <c r="I88" s="184" t="s">
        <v>442</v>
      </c>
      <c r="J88" s="165" t="s">
        <v>442</v>
      </c>
      <c r="K88" s="202"/>
      <c r="L88" s="202"/>
      <c r="M88" s="202"/>
    </row>
    <row r="89" ht="10.5" customHeight="1" spans="1:13">
      <c r="A89" s="137"/>
      <c r="B89" s="138"/>
      <c r="C89" s="138"/>
      <c r="D89" s="137"/>
      <c r="E89" s="139"/>
      <c r="F89" s="137"/>
      <c r="G89" s="138"/>
      <c r="H89" s="137"/>
      <c r="I89" s="200"/>
      <c r="J89" s="137"/>
      <c r="K89" s="201"/>
      <c r="L89" s="137"/>
      <c r="M89" s="137"/>
    </row>
    <row r="90" ht="10.5" customHeight="1"/>
    <row r="91" ht="10.5" customHeight="1" spans="1:11">
      <c r="A91" s="26"/>
      <c r="B91" s="128"/>
      <c r="C91" s="214"/>
      <c r="D91" s="214"/>
      <c r="E91" s="215"/>
      <c r="F91" s="214"/>
      <c r="G91" s="214"/>
      <c r="H91" s="214"/>
      <c r="I91" s="218"/>
      <c r="J91" s="214"/>
      <c r="K91" s="218"/>
    </row>
    <row r="92" ht="10.5" customHeight="1" spans="1:11">
      <c r="A92" s="26"/>
      <c r="B92" s="128"/>
      <c r="C92" s="214"/>
      <c r="D92" s="214"/>
      <c r="E92" s="215"/>
      <c r="H92" s="214"/>
      <c r="I92" s="218"/>
      <c r="J92" s="214"/>
      <c r="K92" s="218"/>
    </row>
    <row r="93" s="131" customFormat="1" ht="10.5" customHeight="1" spans="1:11">
      <c r="A93" s="128"/>
      <c r="B93" s="128"/>
      <c r="C93" s="216"/>
      <c r="E93" s="134"/>
      <c r="G93" s="216"/>
      <c r="I93" s="219"/>
      <c r="K93" s="220"/>
    </row>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spans="1:1">
      <c r="A103" s="133"/>
    </row>
    <row r="104" ht="10.5" customHeight="1" spans="1:1">
      <c r="A104" s="133"/>
    </row>
    <row r="105" ht="10.5" customHeight="1" spans="1:1">
      <c r="A105" s="133"/>
    </row>
    <row r="106" ht="10.5" customHeight="1" spans="1:1">
      <c r="A106" s="133"/>
    </row>
    <row r="107" ht="10.5" customHeight="1" spans="1:1">
      <c r="A107" s="133"/>
    </row>
    <row r="108" spans="1:1">
      <c r="A108" s="133"/>
    </row>
    <row r="109" spans="1:1">
      <c r="A109" s="133"/>
    </row>
  </sheetData>
  <sheetProtection algorithmName="SHA-512" hashValue="IGjCQiuleFDhNXeFpc1YpUMJaG4n2OR8ZZOoq2gpRZl4Y0zkFdrl80UMr3nLERyP505ejBl4F6ajwQVWlzUkkw==" saltValue="KncYNoJMAHODDGd43dhJvw==" spinCount="100000" sheet="1" objects="1" scenarios="1"/>
  <printOptions horizontalCentered="1"/>
  <pageMargins left="0.25" right="0.25" top="0.3" bottom="0.3" header="0.3" footer="0.3"/>
  <pageSetup paperSize="9" scale="65" firstPageNumber="0" fitToHeight="0" orientation="landscape" useFirstPageNumber="1" horizontalDpi="300" verticalDpi="300"/>
  <headerFooter alignWithMargins="0"/>
  <rowBreaks count="2" manualBreakCount="2">
    <brk id="38" max="9" man="1"/>
    <brk id="68" max="9"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7"/>
  <sheetViews>
    <sheetView view="pageBreakPreview" zoomScale="90" zoomScaleNormal="130" topLeftCell="C91" workbookViewId="0">
      <selection activeCell="P27" sqref="P27"/>
    </sheetView>
  </sheetViews>
  <sheetFormatPr defaultColWidth="9.14285714285714" defaultRowHeight="12.75"/>
  <cols>
    <col min="1" max="1" width="2.85714285714286" style="30" customWidth="1"/>
    <col min="2" max="2" width="4.14285714285714" style="31" customWidth="1"/>
    <col min="3" max="3" width="45.8571428571429" style="27" customWidth="1"/>
    <col min="4" max="4" width="12" style="32" customWidth="1"/>
    <col min="5" max="5" width="12.7142857142857" style="33" customWidth="1"/>
    <col min="6" max="6" width="25.8571428571429" style="27" customWidth="1"/>
    <col min="7" max="7" width="9.14285714285714" style="27" hidden="1" customWidth="1"/>
    <col min="8" max="8" width="32.2857142857143" style="27" customWidth="1"/>
    <col min="9" max="9" width="8.14285714285714" style="30" customWidth="1"/>
    <col min="10" max="16384" width="9.14285714285714" style="30"/>
  </cols>
  <sheetData>
    <row r="1" spans="2:8">
      <c r="B1" s="34"/>
      <c r="C1" s="35"/>
      <c r="D1" s="35"/>
      <c r="E1" s="35"/>
      <c r="F1" s="36"/>
      <c r="G1" s="35"/>
      <c r="H1" s="35"/>
    </row>
    <row r="2" customHeight="1" spans="2:8">
      <c r="B2" s="37"/>
      <c r="C2" s="38"/>
      <c r="D2" s="38"/>
      <c r="E2" s="39" t="s">
        <v>551</v>
      </c>
      <c r="F2" s="40"/>
      <c r="G2" s="38"/>
      <c r="H2" s="38"/>
    </row>
    <row r="3" s="26" customFormat="1" ht="15.75" customHeight="1" spans="2:8">
      <c r="B3" s="41"/>
      <c r="C3" s="42"/>
      <c r="D3" s="42"/>
      <c r="E3" s="43" t="s">
        <v>108</v>
      </c>
      <c r="F3" s="44"/>
      <c r="G3" s="42"/>
      <c r="H3" s="42"/>
    </row>
    <row r="4" s="26" customFormat="1" ht="15.75" customHeight="1" spans="2:8">
      <c r="B4" s="41"/>
      <c r="C4" s="42"/>
      <c r="D4" s="42"/>
      <c r="E4" s="43" t="s">
        <v>552</v>
      </c>
      <c r="F4" s="44"/>
      <c r="G4" s="42"/>
      <c r="H4" s="42"/>
    </row>
    <row r="5" spans="2:8">
      <c r="B5" s="45"/>
      <c r="C5" s="46"/>
      <c r="D5" s="46"/>
      <c r="E5" s="46"/>
      <c r="F5" s="46"/>
      <c r="G5" s="46"/>
      <c r="H5" s="46"/>
    </row>
    <row r="6" spans="2:8">
      <c r="B6" s="34"/>
      <c r="C6" s="47"/>
      <c r="D6" s="48"/>
      <c r="E6" s="49"/>
      <c r="F6" s="50"/>
      <c r="G6" s="47"/>
      <c r="H6" s="47"/>
    </row>
    <row r="7" customHeight="1" spans="2:9">
      <c r="B7" s="51" t="s">
        <v>553</v>
      </c>
      <c r="C7" s="35"/>
      <c r="D7" s="48"/>
      <c r="E7" s="52"/>
      <c r="F7" s="36"/>
      <c r="G7" s="36"/>
      <c r="H7" s="53" t="s">
        <v>554</v>
      </c>
      <c r="I7" s="51"/>
    </row>
    <row r="8" customHeight="1" spans="2:8">
      <c r="B8" s="51" t="s">
        <v>555</v>
      </c>
      <c r="C8" s="35"/>
      <c r="D8" s="54"/>
      <c r="E8" s="55"/>
      <c r="F8" s="36"/>
      <c r="G8" s="36"/>
      <c r="H8" s="56" t="s">
        <v>556</v>
      </c>
    </row>
    <row r="9" spans="2:8">
      <c r="B9" s="37"/>
      <c r="C9" s="36"/>
      <c r="D9" s="54"/>
      <c r="E9" s="55"/>
      <c r="F9" s="36"/>
      <c r="G9" s="36"/>
      <c r="H9" s="36"/>
    </row>
    <row r="10" spans="2:8">
      <c r="B10" s="37"/>
      <c r="C10" s="36"/>
      <c r="D10" s="54"/>
      <c r="E10" s="55"/>
      <c r="F10" s="36"/>
      <c r="G10" s="36"/>
      <c r="H10" s="36"/>
    </row>
    <row r="11" customHeight="1" spans="2:8">
      <c r="B11" s="57" t="s">
        <v>413</v>
      </c>
      <c r="C11" s="58" t="s">
        <v>414</v>
      </c>
      <c r="D11" s="59" t="s">
        <v>183</v>
      </c>
      <c r="E11" s="60" t="s">
        <v>557</v>
      </c>
      <c r="F11" s="58" t="s">
        <v>558</v>
      </c>
      <c r="G11" s="58" t="s">
        <v>559</v>
      </c>
      <c r="H11" s="58" t="s">
        <v>560</v>
      </c>
    </row>
    <row r="12" spans="2:8">
      <c r="B12" s="61"/>
      <c r="C12" s="58"/>
      <c r="D12" s="59"/>
      <c r="E12" s="60"/>
      <c r="F12" s="58"/>
      <c r="G12" s="58"/>
      <c r="H12" s="58"/>
    </row>
    <row r="13" customHeight="1" spans="2:8">
      <c r="B13" s="62" t="s">
        <v>421</v>
      </c>
      <c r="C13" s="63"/>
      <c r="D13" s="63"/>
      <c r="E13" s="63"/>
      <c r="F13" s="64"/>
      <c r="G13" s="63"/>
      <c r="H13" s="65"/>
    </row>
    <row r="14" customHeight="1" spans="2:8">
      <c r="B14" s="66" t="s">
        <v>423</v>
      </c>
      <c r="C14" s="67"/>
      <c r="D14" s="67"/>
      <c r="E14" s="67"/>
      <c r="F14" s="64"/>
      <c r="G14" s="67"/>
      <c r="H14" s="68"/>
    </row>
    <row r="15" ht="38.25" spans="1:8">
      <c r="A15" s="30">
        <v>1</v>
      </c>
      <c r="B15" s="69" t="s">
        <v>561</v>
      </c>
      <c r="C15" s="70" t="s">
        <v>424</v>
      </c>
      <c r="D15" s="71">
        <f>computation!E2</f>
        <v>0.931144705045824</v>
      </c>
      <c r="E15" s="72">
        <f>IF(D15="n/a","n/a",IF(D15&lt;criteria!E9,criteria!$D$6,IF(D15&lt;criteria!G9,criteria!$F$6,IF(D15&lt;criteria!I9,criteria!$H$6,criteria!$J$6))))</f>
        <v>3</v>
      </c>
      <c r="F15" s="73"/>
      <c r="G15" s="70"/>
      <c r="H15" s="70" t="s">
        <v>562</v>
      </c>
    </row>
    <row r="16" ht="38.25" spans="1:8">
      <c r="A16" s="30">
        <v>2</v>
      </c>
      <c r="B16" s="69" t="s">
        <v>563</v>
      </c>
      <c r="C16" s="70" t="s">
        <v>429</v>
      </c>
      <c r="D16" s="71">
        <f>computation!E3</f>
        <v>0.16198224852071</v>
      </c>
      <c r="E16" s="72">
        <f>IF(D16="n/a","n/a",IF(D16&lt;criteria!E10,criteria!$D$6,IF(D16&lt;criteria!G10,criteria!$F$6,IF(D16&gt;criteria!I10,criteria!$J$6,criteria!$H$6))))</f>
        <v>0</v>
      </c>
      <c r="F16" s="73"/>
      <c r="G16" s="70"/>
      <c r="H16" s="70" t="s">
        <v>562</v>
      </c>
    </row>
    <row r="17" spans="2:8">
      <c r="B17" s="74"/>
      <c r="C17" s="75"/>
      <c r="D17" s="76"/>
      <c r="E17" s="77"/>
      <c r="F17" s="73"/>
      <c r="G17" s="70"/>
      <c r="H17" s="70"/>
    </row>
    <row r="18" customHeight="1" spans="2:8">
      <c r="B18" s="66" t="s">
        <v>435</v>
      </c>
      <c r="C18" s="67"/>
      <c r="D18" s="67"/>
      <c r="E18" s="67"/>
      <c r="F18" s="64"/>
      <c r="G18" s="67"/>
      <c r="H18" s="68"/>
    </row>
    <row r="19" ht="25.5" spans="1:8">
      <c r="A19" s="30">
        <v>3</v>
      </c>
      <c r="B19" s="69" t="s">
        <v>564</v>
      </c>
      <c r="C19" s="70" t="s">
        <v>437</v>
      </c>
      <c r="D19" s="71">
        <f>computation!E4</f>
        <v>5.43971315483704e-5</v>
      </c>
      <c r="E19" s="72">
        <f>IF(D19="n/a","n/a",IF(D19&lt;criteria!I13,criteria!$J$6,IF(D19&lt;criteria!G13,criteria!$H$6,IF(D19&gt;criteria!E13,criteria!$D$6,criteria!$F$6))))</f>
        <v>3</v>
      </c>
      <c r="F19" s="73"/>
      <c r="G19" s="70"/>
      <c r="H19" s="70" t="s">
        <v>562</v>
      </c>
    </row>
    <row r="20" ht="25.5" spans="1:8">
      <c r="A20" s="30">
        <v>4</v>
      </c>
      <c r="B20" s="69" t="s">
        <v>565</v>
      </c>
      <c r="C20" s="70" t="s">
        <v>443</v>
      </c>
      <c r="D20" s="71">
        <f>computation!E5</f>
        <v>0.0455352369837531</v>
      </c>
      <c r="E20" s="72">
        <f>IF(D20="n/a","n/a",IF(D20&lt;criteria!I14,criteria!$J$6,IF(D20&lt;criteria!G14,criteria!$H$6,IF(D20&gt;criteria!E14,criteria!$D$6,criteria!$F$6))))</f>
        <v>2</v>
      </c>
      <c r="F20" s="73"/>
      <c r="G20" s="70"/>
      <c r="H20" s="70" t="s">
        <v>562</v>
      </c>
    </row>
    <row r="21" ht="25.5" spans="1:8">
      <c r="A21" s="30">
        <v>5</v>
      </c>
      <c r="B21" s="69" t="s">
        <v>566</v>
      </c>
      <c r="C21" s="70" t="s">
        <v>448</v>
      </c>
      <c r="D21" s="71">
        <f>computation!E6</f>
        <v>0.00522014514020534</v>
      </c>
      <c r="E21" s="72">
        <f>IF(D21="n/a","n/a",IF(D21&lt;criteria!I15,criteria!$J$6,IF(D21&lt;criteria!G15,criteria!$H$6,IF(D21&gt;criteria!E15,criteria!$D$6,criteria!$F$6))))</f>
        <v>3</v>
      </c>
      <c r="F21" s="73"/>
      <c r="G21" s="70"/>
      <c r="H21" s="70" t="s">
        <v>562</v>
      </c>
    </row>
    <row r="22" ht="25.5" spans="1:8">
      <c r="A22" s="30">
        <v>6</v>
      </c>
      <c r="B22" s="69" t="s">
        <v>567</v>
      </c>
      <c r="C22" s="70" t="s">
        <v>453</v>
      </c>
      <c r="D22" s="71">
        <f>computation!E7</f>
        <v>0.00994698015767476</v>
      </c>
      <c r="E22" s="72">
        <f>IF(D22="n/a","n/a",IF(D22&lt;criteria!I16,criteria!$J$6,IF(D22&lt;criteria!G16,criteria!$H$6,IF(D22&gt;criteria!E16,criteria!$D$6,criteria!$F$6))))</f>
        <v>3</v>
      </c>
      <c r="F22" s="73"/>
      <c r="G22" s="70"/>
      <c r="H22" s="70" t="s">
        <v>562</v>
      </c>
    </row>
    <row r="23" ht="25.5" spans="1:8">
      <c r="A23" s="30">
        <v>7</v>
      </c>
      <c r="B23" s="69" t="s">
        <v>568</v>
      </c>
      <c r="C23" s="70" t="s">
        <v>455</v>
      </c>
      <c r="D23" s="71" t="str">
        <f>Questionnaire!R30</f>
        <v>Compliant </v>
      </c>
      <c r="E23" s="72">
        <f>IF(D23="n/a","n/a",IF(D23=criteria!C17,criteria!$D$6,IF(D23=criteria!E17,criteria!$F$6,IF(D23=criteria!G17,criteria!$H$6,IF(D23=criteria!I17,criteria!$J$6,0)))))</f>
        <v>3</v>
      </c>
      <c r="F23" s="73"/>
      <c r="G23" s="70"/>
      <c r="H23" s="70" t="s">
        <v>569</v>
      </c>
    </row>
    <row r="24" ht="25.5" spans="1:8">
      <c r="A24" s="30">
        <v>8</v>
      </c>
      <c r="B24" s="69" t="s">
        <v>570</v>
      </c>
      <c r="C24" s="70" t="s">
        <v>457</v>
      </c>
      <c r="D24" s="76" t="str">
        <f>Questionnaire!R46</f>
        <v>n/a</v>
      </c>
      <c r="E24" s="72" t="str">
        <f>IF(D24="n/a","n/a",IF(D24=criteria!C18,criteria!$D$6,IF(D24=criteria!E18,criteria!$F$6,IF(D24=criteria!G18,criteria!$H$6,IF(D24=criteria!I18,criteria!$J$6,0)))))</f>
        <v>n/a</v>
      </c>
      <c r="F24" s="73"/>
      <c r="G24" s="70"/>
      <c r="H24" s="70" t="s">
        <v>571</v>
      </c>
    </row>
    <row r="25" spans="2:8">
      <c r="B25" s="74"/>
      <c r="C25" s="75"/>
      <c r="D25" s="76"/>
      <c r="E25" s="77"/>
      <c r="F25" s="73"/>
      <c r="G25" s="70"/>
      <c r="H25" s="70"/>
    </row>
    <row r="26" customHeight="1" spans="2:8">
      <c r="B26" s="66" t="s">
        <v>458</v>
      </c>
      <c r="C26" s="67"/>
      <c r="D26" s="67"/>
      <c r="E26" s="67"/>
      <c r="F26" s="64"/>
      <c r="G26" s="67"/>
      <c r="H26" s="68"/>
    </row>
    <row r="27" ht="25.5" spans="1:8">
      <c r="A27" s="30">
        <v>9</v>
      </c>
      <c r="B27" s="69" t="s">
        <v>572</v>
      </c>
      <c r="C27" s="78" t="s">
        <v>459</v>
      </c>
      <c r="D27" s="79">
        <f>IF(ISERROR(computation!E9),"n/a",computation!E9)</f>
        <v>1.32236842105263</v>
      </c>
      <c r="E27" s="72">
        <f>IF(D27="n/a","n/a",IF(D27&lt;criteria!E21,criteria!$D$6,IF(D27&lt;criteria!G21,criteria!$F$6,IF(D27&lt;criteria!I21,criteria!$H$6,criteria!$J$6))))</f>
        <v>0</v>
      </c>
      <c r="F27" s="80"/>
      <c r="G27" s="70"/>
      <c r="H27" s="70" t="s">
        <v>573</v>
      </c>
    </row>
    <row r="28" spans="1:8">
      <c r="A28" s="30">
        <v>10</v>
      </c>
      <c r="B28" s="69" t="s">
        <v>574</v>
      </c>
      <c r="C28" s="78" t="s">
        <v>464</v>
      </c>
      <c r="D28" s="79">
        <f>IF(ISERROR(computation!E10),"n/a",computation!E10)</f>
        <v>1.26315789473684</v>
      </c>
      <c r="E28" s="72">
        <f>IF(D28="n/a","n/a",IF(D28&lt;criteria!E22,criteria!$D$6,IF(D28&lt;criteria!G22,criteria!$F$6,IF(D28&lt;criteria!I22,criteria!$H$6,criteria!$J$6))))</f>
        <v>0</v>
      </c>
      <c r="F28" s="81"/>
      <c r="G28" s="70"/>
      <c r="H28" s="70" t="s">
        <v>575</v>
      </c>
    </row>
    <row r="29" spans="1:8">
      <c r="A29" s="30">
        <v>11</v>
      </c>
      <c r="B29" s="69" t="s">
        <v>576</v>
      </c>
      <c r="C29" s="70" t="s">
        <v>470</v>
      </c>
      <c r="D29" s="79">
        <f>IF(ISERROR(computation!E11),"n/a",computation!E11)</f>
        <v>1.04276315789474</v>
      </c>
      <c r="E29" s="72">
        <f>IF(D29="n/a","n/a",IF(D29&lt;criteria!E23,criteria!$D$6,IF(D29&lt;criteria!G23,criteria!$F$6,IF(D29&lt;criteria!I23,criteria!$H$6,criteria!$J$6))))</f>
        <v>1</v>
      </c>
      <c r="F29" s="81"/>
      <c r="G29" s="70"/>
      <c r="H29" s="70" t="s">
        <v>575</v>
      </c>
    </row>
    <row r="30" ht="25.5" spans="1:8">
      <c r="A30" s="30">
        <v>12</v>
      </c>
      <c r="B30" s="69" t="s">
        <v>577</v>
      </c>
      <c r="C30" s="70" t="s">
        <v>475</v>
      </c>
      <c r="D30" s="82" t="str">
        <f>Questionnaire!R59</f>
        <v>Fully Compliant </v>
      </c>
      <c r="E30" s="72">
        <f>IF(D30="n/a","n/a",IF(D30=criteria!C24,criteria!$D$6,IF(D30=criteria!E24,criteria!$F$6,IF(D30=criteria!G24,criteria!$H$6,IF(D30=criteria!I24,criteria!$J$6,0)))))</f>
        <v>3</v>
      </c>
      <c r="F30" s="73"/>
      <c r="G30" s="70"/>
      <c r="H30" s="70" t="s">
        <v>573</v>
      </c>
    </row>
    <row r="31" ht="38.25" spans="1:8">
      <c r="A31" s="30">
        <v>13</v>
      </c>
      <c r="B31" s="74" t="s">
        <v>578</v>
      </c>
      <c r="C31" s="70" t="s">
        <v>477</v>
      </c>
      <c r="D31" s="76" t="str">
        <f>Questionnaire!R68</f>
        <v>Fully Compliant </v>
      </c>
      <c r="E31" s="72">
        <f>IF(D31="n/a","n/a",IF(D31=criteria!C25,criteria!$D$6,IF(D31=criteria!E25,criteria!$F$6,IF(D31=criteria!G25,criteria!$H$6,IF(D31=criteria!I25,criteria!$J$6,0)))))</f>
        <v>3</v>
      </c>
      <c r="F31" s="73"/>
      <c r="G31" s="70"/>
      <c r="H31" s="70" t="s">
        <v>579</v>
      </c>
    </row>
    <row r="32" spans="2:8">
      <c r="B32" s="74"/>
      <c r="C32" s="75"/>
      <c r="D32" s="76"/>
      <c r="E32" s="77"/>
      <c r="F32" s="73"/>
      <c r="G32" s="70"/>
      <c r="H32" s="70"/>
    </row>
    <row r="33" customHeight="1" spans="2:8">
      <c r="B33" s="66"/>
      <c r="C33" s="67"/>
      <c r="D33" s="83" t="s">
        <v>580</v>
      </c>
      <c r="E33" s="84">
        <f>IF(AND(E17="n/a",E25="n/a",E32="n/a"),"n/a",AVERAGE(E15:E31))</f>
        <v>2</v>
      </c>
      <c r="F33" s="85"/>
      <c r="G33" s="86"/>
      <c r="H33" s="75"/>
    </row>
    <row r="34" customHeight="1" spans="2:8">
      <c r="B34" s="62" t="s">
        <v>479</v>
      </c>
      <c r="C34" s="63"/>
      <c r="D34" s="63"/>
      <c r="E34" s="63"/>
      <c r="F34" s="64"/>
      <c r="G34" s="63"/>
      <c r="H34" s="65"/>
    </row>
    <row r="35" customHeight="1" spans="2:8">
      <c r="B35" s="66" t="s">
        <v>480</v>
      </c>
      <c r="C35" s="67"/>
      <c r="D35" s="67"/>
      <c r="E35" s="67"/>
      <c r="F35" s="64"/>
      <c r="G35" s="67"/>
      <c r="H35" s="68"/>
    </row>
    <row r="36" ht="38.25" spans="1:8">
      <c r="A36" s="30">
        <v>14</v>
      </c>
      <c r="B36" s="69" t="s">
        <v>581</v>
      </c>
      <c r="C36" s="70" t="s">
        <v>482</v>
      </c>
      <c r="D36" s="76" t="str">
        <f>Questionnaire!R82</f>
        <v>Fully Compliant </v>
      </c>
      <c r="E36" s="72">
        <f>IF(D36="n/a","n/a",IF(D36=criteria!C30,criteria!$D$6,IF(D36=criteria!E30,criteria!$F$6,IF(D36=criteria!G30,criteria!$H$6,IF(D36=criteria!I30,criteria!$J$6,0)))))</f>
        <v>3</v>
      </c>
      <c r="F36" s="73"/>
      <c r="G36" s="70"/>
      <c r="H36" s="70" t="s">
        <v>582</v>
      </c>
    </row>
    <row r="37" ht="38.25" spans="1:8">
      <c r="A37" s="30">
        <v>15</v>
      </c>
      <c r="B37" s="69" t="s">
        <v>583</v>
      </c>
      <c r="C37" s="70" t="s">
        <v>484</v>
      </c>
      <c r="D37" s="76" t="str">
        <f>Questionnaire!R102</f>
        <v>Fully Compliant </v>
      </c>
      <c r="E37" s="72">
        <f>IF(D37="n/a","n/a",IF(D37=criteria!C31,criteria!$D$6,IF(D37=criteria!E31,criteria!$F$6,IF(D37=criteria!G31,criteria!$H$6,IF(D37=criteria!I31,criteria!$J$6,0)))))</f>
        <v>3</v>
      </c>
      <c r="F37" s="73"/>
      <c r="G37" s="70"/>
      <c r="H37" s="70" t="s">
        <v>584</v>
      </c>
    </row>
    <row r="38" spans="2:8">
      <c r="B38" s="74"/>
      <c r="C38" s="75"/>
      <c r="D38" s="76"/>
      <c r="E38" s="77"/>
      <c r="F38" s="73"/>
      <c r="G38" s="70"/>
      <c r="H38" s="70"/>
    </row>
    <row r="39" customHeight="1" spans="2:8">
      <c r="B39" s="66" t="s">
        <v>487</v>
      </c>
      <c r="C39" s="67"/>
      <c r="D39" s="67"/>
      <c r="E39" s="67"/>
      <c r="F39" s="64"/>
      <c r="G39" s="67"/>
      <c r="H39" s="68"/>
    </row>
    <row r="40" spans="1:8">
      <c r="A40" s="30">
        <v>16</v>
      </c>
      <c r="B40" s="69" t="s">
        <v>585</v>
      </c>
      <c r="C40" s="70" t="s">
        <v>488</v>
      </c>
      <c r="D40" s="76" t="str">
        <f>Questionnaire!R8</f>
        <v>Compliant </v>
      </c>
      <c r="E40" s="87">
        <f>IF(D40="n/a","n/a",IF(D40=criteria!C34,criteria!$D$6,IF(D40=criteria!E34,criteria!$F$6,IF(D40=criteria!G34,criteria!$H$6,IF(D40=criteria!I34,criteria!$J$6,0)))))</f>
        <v>3</v>
      </c>
      <c r="F40" s="80"/>
      <c r="G40" s="88"/>
      <c r="H40" s="70" t="s">
        <v>586</v>
      </c>
    </row>
    <row r="41" ht="51" spans="1:8">
      <c r="A41" s="30">
        <v>17</v>
      </c>
      <c r="B41" s="69" t="s">
        <v>587</v>
      </c>
      <c r="C41" s="70" t="s">
        <v>489</v>
      </c>
      <c r="D41" s="76" t="str">
        <f>Questionnaire!R18</f>
        <v>Fully Compliant </v>
      </c>
      <c r="E41" s="87">
        <f>IF(D41="n/a","n/a",IF(D41=criteria!C35,criteria!$D$6,IF(D41=criteria!E35,criteria!$F$6,IF(D41=criteria!G35,criteria!$H$6,IF(D41=criteria!I35,criteria!$J$6,0)))))</f>
        <v>3</v>
      </c>
      <c r="F41" s="80"/>
      <c r="G41" s="89"/>
      <c r="H41" s="75" t="s">
        <v>588</v>
      </c>
    </row>
    <row r="42" ht="51" spans="1:8">
      <c r="A42" s="30">
        <v>18</v>
      </c>
      <c r="B42" s="69" t="s">
        <v>589</v>
      </c>
      <c r="C42" s="70" t="s">
        <v>490</v>
      </c>
      <c r="D42" s="76" t="str">
        <f>Questionnaire!R121</f>
        <v>Compliant </v>
      </c>
      <c r="E42" s="87">
        <f>IF(D42="n/a","n/a",IF(D42=criteria!C36,criteria!$D$6,IF(D42=criteria!E36,criteria!$F$6,IF(D42=criteria!G36,criteria!$H$6,IF(D42=criteria!I36,criteria!$J$6,0)))))</f>
        <v>3</v>
      </c>
      <c r="F42" s="73"/>
      <c r="G42" s="89"/>
      <c r="H42" s="75" t="s">
        <v>590</v>
      </c>
    </row>
    <row r="43" spans="2:8">
      <c r="B43" s="74"/>
      <c r="C43" s="86"/>
      <c r="D43" s="90"/>
      <c r="E43" s="91"/>
      <c r="F43" s="92"/>
      <c r="G43" s="89"/>
      <c r="H43" s="75"/>
    </row>
    <row r="44" customHeight="1" spans="2:8">
      <c r="B44" s="66" t="s">
        <v>491</v>
      </c>
      <c r="C44" s="67"/>
      <c r="D44" s="67"/>
      <c r="E44" s="67"/>
      <c r="F44" s="64"/>
      <c r="G44" s="67"/>
      <c r="H44" s="68"/>
    </row>
    <row r="45" ht="25.5" spans="1:8">
      <c r="A45" s="30">
        <v>19</v>
      </c>
      <c r="B45" s="69" t="s">
        <v>591</v>
      </c>
      <c r="C45" s="70" t="s">
        <v>492</v>
      </c>
      <c r="D45" s="71">
        <f>IF(ISERROR(computation!E12),"n/a",computation!E12)</f>
        <v>0.000462098770900433</v>
      </c>
      <c r="E45" s="72">
        <f>IF(D45="n/a","n/a",IF(D45&lt;criteria!E40,criteria!$D$6,IF(D45&lt;criteria!G40,criteria!$F$6,IF(D45&lt;criteria!I40,criteria!$H$6,criteria!$J$6))))</f>
        <v>0</v>
      </c>
      <c r="F45" s="73"/>
      <c r="G45" s="70"/>
      <c r="H45" s="70" t="s">
        <v>573</v>
      </c>
    </row>
    <row r="46" ht="25.5" spans="1:8">
      <c r="A46" s="30">
        <v>20</v>
      </c>
      <c r="B46" s="69" t="s">
        <v>592</v>
      </c>
      <c r="C46" s="70" t="s">
        <v>496</v>
      </c>
      <c r="D46" s="71">
        <f>IF(ISERROR(computation!E13),"n/a",computation!E13)</f>
        <v>1</v>
      </c>
      <c r="E46" s="72">
        <f>IF(D46="n/a","n/a",IF(D46&gt;criteria!I41,criteria!$J$6,IF(D46&lt;criteria!E41,criteria!$D$6,IF(D46&lt;criteria!G41,criteria!$F$6,criteria!$H$6))))</f>
        <v>3</v>
      </c>
      <c r="F46" s="73"/>
      <c r="G46" s="70"/>
      <c r="H46" s="70" t="s">
        <v>573</v>
      </c>
    </row>
    <row r="47" ht="38.25" spans="1:8">
      <c r="A47" s="30">
        <v>21</v>
      </c>
      <c r="B47" s="69" t="s">
        <v>593</v>
      </c>
      <c r="C47" s="70" t="s">
        <v>500</v>
      </c>
      <c r="D47" s="71">
        <f>IF(ISERROR(computation!E14),"n/a",computation!E14)</f>
        <v>0.808411214953271</v>
      </c>
      <c r="E47" s="72">
        <f>IF(D47="n/a","n/a",IF(D47&gt;criteria!I42,criteria!$J$6,IF(D47&lt;criteria!E42,criteria!$D$6,IF(D47&lt;criteria!G42,criteria!$F$6,criteria!$H$6))))</f>
        <v>3</v>
      </c>
      <c r="F47" s="73"/>
      <c r="G47" s="70"/>
      <c r="H47" s="70" t="s">
        <v>573</v>
      </c>
    </row>
    <row r="48" spans="2:8">
      <c r="B48" s="74"/>
      <c r="C48" s="75"/>
      <c r="D48" s="76"/>
      <c r="E48" s="77"/>
      <c r="F48" s="73"/>
      <c r="G48" s="70"/>
      <c r="H48" s="70"/>
    </row>
    <row r="49" customHeight="1" spans="2:8">
      <c r="B49" s="66" t="s">
        <v>502</v>
      </c>
      <c r="C49" s="67"/>
      <c r="D49" s="67"/>
      <c r="E49" s="67"/>
      <c r="F49" s="64"/>
      <c r="G49" s="67"/>
      <c r="H49" s="68"/>
    </row>
    <row r="50" ht="38.25" spans="1:8">
      <c r="A50" s="30">
        <v>22</v>
      </c>
      <c r="B50" s="69" t="s">
        <v>594</v>
      </c>
      <c r="C50" s="70" t="s">
        <v>503</v>
      </c>
      <c r="D50" s="76" t="str">
        <f>Questionnaire!R132</f>
        <v>Fully Compliant </v>
      </c>
      <c r="E50" s="72">
        <f>IF(D50="n/a","n/a",IF(D50=criteria!C45,criteria!$D$6,IF(D50=criteria!E45,criteria!$F$6,IF(D50=criteria!G45,criteria!$H$6,IF(D50=criteria!I45,criteria!$J$6,0)))))</f>
        <v>3</v>
      </c>
      <c r="F50" s="73"/>
      <c r="G50" s="88"/>
      <c r="H50" s="70" t="s">
        <v>595</v>
      </c>
    </row>
    <row r="51" ht="38.25" spans="1:8">
      <c r="A51" s="30">
        <v>23</v>
      </c>
      <c r="B51" s="69" t="s">
        <v>596</v>
      </c>
      <c r="C51" s="70" t="s">
        <v>504</v>
      </c>
      <c r="D51" s="76" t="str">
        <f>Questionnaire!R142</f>
        <v>Fully Compliant </v>
      </c>
      <c r="E51" s="72">
        <f>IF(D51="n/a","n/a",IF(D51=criteria!C46,criteria!$D$6,IF(D51=criteria!E46,criteria!$F$6,IF(D51=criteria!G46,criteria!$H$6,IF(D51=criteria!I46,criteria!$J$6,0)))))</f>
        <v>3</v>
      </c>
      <c r="F51" s="73"/>
      <c r="G51" s="70"/>
      <c r="H51" s="70" t="s">
        <v>597</v>
      </c>
    </row>
    <row r="52" spans="2:8">
      <c r="B52" s="74"/>
      <c r="C52" s="75"/>
      <c r="D52" s="76"/>
      <c r="E52" s="77"/>
      <c r="F52" s="73"/>
      <c r="G52" s="70"/>
      <c r="H52" s="70"/>
    </row>
    <row r="53" customHeight="1" spans="2:8">
      <c r="B53" s="66"/>
      <c r="C53" s="67"/>
      <c r="D53" s="83" t="s">
        <v>598</v>
      </c>
      <c r="E53" s="84">
        <f>IF(AND(E38="n/a",E40="n/a",E48="n/a",E52="n/a"),"n/a",AVERAGE(E36:E51))</f>
        <v>2.7</v>
      </c>
      <c r="F53" s="85"/>
      <c r="G53" s="86"/>
      <c r="H53" s="75"/>
    </row>
    <row r="54" customHeight="1" spans="2:8">
      <c r="B54" s="62" t="s">
        <v>505</v>
      </c>
      <c r="C54" s="63"/>
      <c r="D54" s="63"/>
      <c r="E54" s="63"/>
      <c r="F54" s="64"/>
      <c r="G54" s="63"/>
      <c r="H54" s="65"/>
    </row>
    <row r="55" customHeight="1" spans="2:8">
      <c r="B55" s="66" t="s">
        <v>506</v>
      </c>
      <c r="C55" s="67"/>
      <c r="D55" s="67"/>
      <c r="E55" s="67"/>
      <c r="F55" s="64"/>
      <c r="G55" s="67"/>
      <c r="H55" s="68"/>
    </row>
    <row r="56" s="27" customFormat="1" ht="38.25" spans="1:8">
      <c r="A56" s="27">
        <v>24</v>
      </c>
      <c r="B56" s="69" t="s">
        <v>599</v>
      </c>
      <c r="C56" s="70" t="s">
        <v>507</v>
      </c>
      <c r="D56" s="71">
        <f>IF(ISERROR(computation!E15),0,computation!E15)</f>
        <v>0.952649638937389</v>
      </c>
      <c r="E56" s="72">
        <f>IF(D56="n/a","n/a",IF(D56&gt;criteria!C51,criteria!$D$6,IF(D56&gt;criteria!I51,criteria!$J$6,IF(D56&lt;criteria!G51,IF(D56&lt;criteria!E51,criteria!$D$6,criteria!$F$6),criteria!$H$6))))</f>
        <v>3</v>
      </c>
      <c r="F56" s="80"/>
      <c r="G56" s="88"/>
      <c r="H56" s="70" t="s">
        <v>600</v>
      </c>
    </row>
    <row r="57" ht="38.25" spans="1:8">
      <c r="A57" s="30">
        <v>25</v>
      </c>
      <c r="B57" s="69" t="s">
        <v>601</v>
      </c>
      <c r="C57" s="70" t="s">
        <v>511</v>
      </c>
      <c r="D57" s="71">
        <f>IF(ISERROR(computation!E16),"n/a",computation!E16)</f>
        <v>0.717105263157895</v>
      </c>
      <c r="E57" s="72">
        <f>IF(D57="n/a","n/a",IF(D57&lt;criteria!E52,criteria!$D$6,IF(D57&lt;criteria!G52,criteria!$F$6,IF(D57&gt;criteria!I52,criteria!$J$6,criteria!$H$6))))</f>
        <v>0</v>
      </c>
      <c r="F57" s="73"/>
      <c r="G57" s="88"/>
      <c r="H57" s="70" t="s">
        <v>602</v>
      </c>
    </row>
    <row r="58" ht="102" spans="1:8">
      <c r="A58" s="30">
        <v>26</v>
      </c>
      <c r="B58" s="69" t="s">
        <v>603</v>
      </c>
      <c r="C58" s="93" t="s">
        <v>516</v>
      </c>
      <c r="D58" s="76" t="str">
        <f>Questionnaire!R156</f>
        <v>Fully Compliant </v>
      </c>
      <c r="E58" s="72">
        <f>IF(D58="n/a","n/a",IF(D58=criteria!C53,criteria!$D$6,IF(D58=criteria!E53,criteria!$F$6,IF(D58=criteria!G53,criteria!$H$6,IF(D58=criteria!I53,criteria!$J$6,0)))))</f>
        <v>3</v>
      </c>
      <c r="F58" s="73"/>
      <c r="G58" s="88"/>
      <c r="H58" s="70" t="s">
        <v>604</v>
      </c>
    </row>
    <row r="59" spans="2:8">
      <c r="B59" s="74"/>
      <c r="C59" s="94"/>
      <c r="D59" s="76"/>
      <c r="E59" s="77"/>
      <c r="F59" s="80"/>
      <c r="G59" s="88"/>
      <c r="H59" s="93"/>
    </row>
    <row r="60" customHeight="1" spans="2:8">
      <c r="B60" s="66" t="s">
        <v>517</v>
      </c>
      <c r="C60" s="67"/>
      <c r="D60" s="67"/>
      <c r="E60" s="67"/>
      <c r="F60" s="64"/>
      <c r="G60" s="67"/>
      <c r="H60" s="68"/>
    </row>
    <row r="61" ht="25.5" spans="1:8">
      <c r="A61" s="30">
        <v>27</v>
      </c>
      <c r="B61" s="69" t="s">
        <v>605</v>
      </c>
      <c r="C61" s="70" t="s">
        <v>518</v>
      </c>
      <c r="D61" s="71">
        <f>IF(ISERROR(computation!E18),"n/a",computation!E18)</f>
        <v>1</v>
      </c>
      <c r="E61" s="72">
        <f>IF(D61="n/a","n/a",IF(D61&lt;criteria!E56,criteria!$D$6,IF(D61&lt;criteria!G56,criteria!$F$6,IF(D61&lt;criteria!I56,criteria!$H$6,criteria!$J$6))))</f>
        <v>3</v>
      </c>
      <c r="F61" s="73"/>
      <c r="G61" s="70"/>
      <c r="H61" s="93" t="s">
        <v>562</v>
      </c>
    </row>
    <row r="62" ht="25.5" spans="1:8">
      <c r="A62" s="30">
        <v>28</v>
      </c>
      <c r="B62" s="69" t="s">
        <v>606</v>
      </c>
      <c r="C62" s="70" t="s">
        <v>521</v>
      </c>
      <c r="D62" s="71">
        <f>IF(ISERROR(computation!E19),"n/a",computation!E19)</f>
        <v>1</v>
      </c>
      <c r="E62" s="72">
        <f>IF(D62="n/a","n/a",IF(D62&lt;criteria!E57,criteria!$D$6,IF(D62&lt;criteria!G57,criteria!$F$6,IF(D62&lt;criteria!I57,criteria!$H$6,criteria!$J$6))))</f>
        <v>3</v>
      </c>
      <c r="F62" s="73"/>
      <c r="G62" s="70"/>
      <c r="H62" s="93" t="s">
        <v>562</v>
      </c>
    </row>
    <row r="63" ht="25.5" spans="1:8">
      <c r="A63" s="30">
        <v>29</v>
      </c>
      <c r="B63" s="69" t="s">
        <v>607</v>
      </c>
      <c r="C63" s="70" t="s">
        <v>522</v>
      </c>
      <c r="D63" s="71" t="str">
        <f>IF(ISERROR(computation!E20),"n/a",computation!E20)</f>
        <v>n/a</v>
      </c>
      <c r="E63" s="72" t="str">
        <f>IF(D63="n/a","n/a",IF(D63&lt;criteria!E58,criteria!$D$6,IF(D63&lt;criteria!G58,criteria!$F$6,IF(D63&lt;criteria!I58,criteria!$H$6,criteria!$J$6))))</f>
        <v>n/a</v>
      </c>
      <c r="F63" s="73"/>
      <c r="G63" s="70"/>
      <c r="H63" s="93" t="s">
        <v>562</v>
      </c>
    </row>
    <row r="64" spans="2:8">
      <c r="B64" s="74"/>
      <c r="C64" s="75"/>
      <c r="D64" s="76"/>
      <c r="E64" s="77"/>
      <c r="F64" s="73"/>
      <c r="G64" s="70"/>
      <c r="H64" s="93"/>
    </row>
    <row r="65" customHeight="1" spans="2:8">
      <c r="B65" s="66" t="s">
        <v>523</v>
      </c>
      <c r="C65" s="67"/>
      <c r="D65" s="67"/>
      <c r="E65" s="67"/>
      <c r="F65" s="64"/>
      <c r="G65" s="67"/>
      <c r="H65" s="68"/>
    </row>
    <row r="66" ht="51" spans="1:8">
      <c r="A66" s="30">
        <v>30</v>
      </c>
      <c r="B66" s="69" t="s">
        <v>608</v>
      </c>
      <c r="C66" s="70" t="s">
        <v>524</v>
      </c>
      <c r="D66" s="76" t="str">
        <f>Questionnaire!R165</f>
        <v>Fully Compliant </v>
      </c>
      <c r="E66" s="72">
        <f>IF(D66="n/a","n/a",IF(D66=criteria!C61,criteria!$D$6,IF(D66=criteria!E61,criteria!$F$6,IF(D66=criteria!G61,criteria!$H$6,IF(D66=criteria!I61,criteria!$J$6,0)))))</f>
        <v>3</v>
      </c>
      <c r="F66" s="73"/>
      <c r="G66" s="70"/>
      <c r="H66" s="70" t="s">
        <v>609</v>
      </c>
    </row>
    <row r="67" ht="38.25" spans="1:8">
      <c r="A67" s="30">
        <v>31</v>
      </c>
      <c r="B67" s="69" t="s">
        <v>610</v>
      </c>
      <c r="C67" s="70" t="s">
        <v>525</v>
      </c>
      <c r="D67" s="71">
        <f>Questionnaire!R175</f>
        <v>0.75</v>
      </c>
      <c r="E67" s="72">
        <f>IF(D67="n/a","n/a",IF(D67&lt;criteria!E62,criteria!$D$6,IF(D67&lt;criteria!G62,criteria!$F$6,IF(D67&lt;criteria!I62,criteria!$H$6,criteria!$J$6))))</f>
        <v>1</v>
      </c>
      <c r="F67" s="73"/>
      <c r="G67" s="70"/>
      <c r="H67" s="70" t="s">
        <v>611</v>
      </c>
    </row>
    <row r="68" ht="38.25" spans="1:8">
      <c r="A68" s="30">
        <v>32</v>
      </c>
      <c r="B68" s="69" t="s">
        <v>612</v>
      </c>
      <c r="C68" s="70" t="s">
        <v>529</v>
      </c>
      <c r="D68" s="76" t="str">
        <f>Questionnaire!R190</f>
        <v>Compliant </v>
      </c>
      <c r="E68" s="72">
        <f>IF(D68="n/a","n/a",IF(D68=criteria!C63,criteria!$D$6,IF(D68=criteria!E63,criteria!$F$6,IF(D68=criteria!G63,criteria!$H$6,IF(D68=criteria!I63,criteria!$J$6,0)))))</f>
        <v>3</v>
      </c>
      <c r="F68" s="73"/>
      <c r="G68" s="70"/>
      <c r="H68" s="70" t="s">
        <v>613</v>
      </c>
    </row>
    <row r="69" spans="2:8">
      <c r="B69" s="74"/>
      <c r="C69" s="75"/>
      <c r="D69" s="76"/>
      <c r="E69" s="77"/>
      <c r="F69" s="73"/>
      <c r="G69" s="70"/>
      <c r="H69" s="70"/>
    </row>
    <row r="70" customHeight="1" spans="2:8">
      <c r="B70" s="66" t="s">
        <v>530</v>
      </c>
      <c r="C70" s="67"/>
      <c r="D70" s="67"/>
      <c r="E70" s="67"/>
      <c r="F70" s="64"/>
      <c r="G70" s="67"/>
      <c r="H70" s="68"/>
    </row>
    <row r="71" ht="76.5" spans="1:8">
      <c r="A71" s="30">
        <v>33</v>
      </c>
      <c r="B71" s="69" t="s">
        <v>614</v>
      </c>
      <c r="C71" s="70" t="s">
        <v>531</v>
      </c>
      <c r="D71" s="76" t="str">
        <f>Questionnaire!R200</f>
        <v>Fully Compliant </v>
      </c>
      <c r="E71" s="72">
        <f>IF(D71="n/a","n/a",IF(D71=criteria!C66,criteria!$D$6,IF(D71=criteria!E66,criteria!$F$6,IF(D71=criteria!G66,criteria!$H$6,IF(D71=criteria!I66,criteria!$J$6,0)))))</f>
        <v>3</v>
      </c>
      <c r="F71" s="73"/>
      <c r="G71" s="95"/>
      <c r="H71" s="70" t="s">
        <v>615</v>
      </c>
    </row>
    <row r="72" ht="51" spans="1:8">
      <c r="A72" s="30">
        <v>34</v>
      </c>
      <c r="B72" s="69" t="s">
        <v>616</v>
      </c>
      <c r="C72" s="70" t="s">
        <v>532</v>
      </c>
      <c r="D72" s="76" t="str">
        <f>Questionnaire!R212</f>
        <v>Fully Compliant </v>
      </c>
      <c r="E72" s="72">
        <f>IF(D72="n/a","n/a",IF(D72=criteria!C67,criteria!$D$6,IF(D72=criteria!E67,criteria!$F$6,IF(D72=criteria!G67,criteria!$H$6,IF(D72=criteria!I67,criteria!$J$6,0)))))</f>
        <v>3</v>
      </c>
      <c r="F72" s="73"/>
      <c r="G72" s="70"/>
      <c r="H72" s="70" t="s">
        <v>617</v>
      </c>
    </row>
    <row r="73" spans="2:8">
      <c r="B73" s="74"/>
      <c r="C73" s="75"/>
      <c r="D73" s="76"/>
      <c r="E73" s="77"/>
      <c r="F73" s="73"/>
      <c r="G73" s="70"/>
      <c r="H73" s="70"/>
    </row>
    <row r="74" customHeight="1" spans="2:8">
      <c r="B74" s="66" t="s">
        <v>533</v>
      </c>
      <c r="C74" s="67"/>
      <c r="D74" s="67"/>
      <c r="E74" s="67"/>
      <c r="F74" s="64"/>
      <c r="G74" s="67"/>
      <c r="H74" s="68"/>
    </row>
    <row r="75" ht="51" spans="1:8">
      <c r="A75" s="30">
        <v>35</v>
      </c>
      <c r="B75" s="69" t="s">
        <v>618</v>
      </c>
      <c r="C75" s="70" t="s">
        <v>534</v>
      </c>
      <c r="D75" s="76" t="str">
        <f>Questionnaire!R224</f>
        <v>Substantially Compliant</v>
      </c>
      <c r="E75" s="72">
        <f>IF(D75="n/a","n/a",IF(D75=criteria!C70,criteria!$D$6,IF(D75=criteria!E70,criteria!$F$6,IF(D75=criteria!G70,criteria!$H$6,IF(D75=criteria!I70,criteria!$J$6,0)))))</f>
        <v>2</v>
      </c>
      <c r="F75" s="73"/>
      <c r="G75" s="70"/>
      <c r="H75" s="70" t="s">
        <v>619</v>
      </c>
    </row>
    <row r="76" ht="38.25" hidden="1" spans="2:8">
      <c r="B76" s="96" t="e">
        <f>B75+1</f>
        <v>#VALUE!</v>
      </c>
      <c r="C76" s="97" t="s">
        <v>535</v>
      </c>
      <c r="D76" s="76" t="s">
        <v>204</v>
      </c>
      <c r="E76" s="72" t="str">
        <f>IF(D76="n/a","n/a",IF(D76=criteria!C71,criteria!$D$6,IF(D76=criteria!E71,criteria!$F$6,IF(D76=criteria!G71,criteria!$H$6,IF(D76=criteria!I71,criteria!$J$6,0)))))</f>
        <v>n/a</v>
      </c>
      <c r="F76" s="98"/>
      <c r="G76" s="70"/>
      <c r="H76" s="93" t="s">
        <v>620</v>
      </c>
    </row>
    <row r="77" ht="51" spans="1:8">
      <c r="A77" s="30">
        <v>36</v>
      </c>
      <c r="B77" s="69" t="s">
        <v>621</v>
      </c>
      <c r="C77" s="70" t="s">
        <v>536</v>
      </c>
      <c r="D77" s="76" t="str">
        <f>Questionnaire!R251</f>
        <v>On or before 30 days</v>
      </c>
      <c r="E77" s="72">
        <f>IF(D77="n/a","n/a",IF(D77=criteria!C72,criteria!$D$6,IF(D77=criteria!E72,criteria!$F$6,IF(D77=criteria!G72,criteria!$H$6,IF(D77=criteria!I72,criteria!$J$6,0)))))</f>
        <v>3</v>
      </c>
      <c r="F77" s="73"/>
      <c r="G77" s="70"/>
      <c r="H77" s="70" t="s">
        <v>622</v>
      </c>
    </row>
    <row r="78" spans="2:8">
      <c r="B78" s="74"/>
      <c r="C78" s="75"/>
      <c r="D78" s="76"/>
      <c r="E78" s="77"/>
      <c r="F78" s="73"/>
      <c r="G78" s="70"/>
      <c r="H78" s="70"/>
    </row>
    <row r="79" customHeight="1" spans="2:8">
      <c r="B79" s="66"/>
      <c r="C79" s="67"/>
      <c r="D79" s="83" t="s">
        <v>623</v>
      </c>
      <c r="E79" s="84">
        <f>IF(AND(E59="n/a",E64="n/a",E69="n/a",E73="n/a",E78="n/a"),"n/a",AVERAGE(E56:E77))</f>
        <v>2.5</v>
      </c>
      <c r="F79" s="85"/>
      <c r="G79" s="86"/>
      <c r="H79" s="75"/>
    </row>
    <row r="80" customHeight="1" spans="2:8">
      <c r="B80" s="62" t="s">
        <v>537</v>
      </c>
      <c r="C80" s="63"/>
      <c r="D80" s="63"/>
      <c r="E80" s="63"/>
      <c r="F80" s="64"/>
      <c r="G80" s="63"/>
      <c r="H80" s="65"/>
    </row>
    <row r="81" customHeight="1" spans="2:8">
      <c r="B81" s="99" t="s">
        <v>538</v>
      </c>
      <c r="C81" s="100"/>
      <c r="D81" s="100"/>
      <c r="E81" s="100"/>
      <c r="F81" s="101"/>
      <c r="G81" s="100"/>
      <c r="H81" s="102"/>
    </row>
    <row r="82" ht="51" spans="1:8">
      <c r="A82" s="30">
        <v>37</v>
      </c>
      <c r="B82" s="69" t="s">
        <v>624</v>
      </c>
      <c r="C82" s="70" t="s">
        <v>383</v>
      </c>
      <c r="D82" s="76" t="str">
        <f>Questionnaire!R257</f>
        <v>Fully Compliant </v>
      </c>
      <c r="E82" s="72">
        <f>IF(D82="n/a","n/a",IF(D82=criteria!C77,criteria!$D$6,IF(D82=criteria!E77,criteria!$F$6,IF(D82=criteria!G77,criteria!$H$6,IF(D82=criteria!I77,criteria!$J$6,0)))))</f>
        <v>3</v>
      </c>
      <c r="F82" s="73"/>
      <c r="G82" s="70"/>
      <c r="H82" s="70" t="s">
        <v>625</v>
      </c>
    </row>
    <row r="83" hidden="1" spans="2:8">
      <c r="B83" s="96" t="s">
        <v>626</v>
      </c>
      <c r="C83" s="103" t="s">
        <v>539</v>
      </c>
      <c r="D83" s="71" t="str">
        <f>IF(ISERROR(computation!C21),"n/a",computation!C21)</f>
        <v>n/a</v>
      </c>
      <c r="E83" s="72" t="str">
        <f>IF(D83="n/a","n/a",IF(D83&lt;criteria!E78,criteria!$D$6,IF(D83&lt;criteria!G78,criteria!$F$6,IF(D83&lt;criteria!I78,criteria!$H$6,criteria!$J$6))))</f>
        <v>n/a</v>
      </c>
      <c r="F83" s="98"/>
      <c r="G83" s="70"/>
      <c r="H83" s="93" t="s">
        <v>627</v>
      </c>
    </row>
    <row r="84" spans="2:8">
      <c r="B84" s="74"/>
      <c r="C84" s="94"/>
      <c r="D84" s="76"/>
      <c r="E84" s="77"/>
      <c r="F84" s="98"/>
      <c r="G84" s="70"/>
      <c r="H84" s="93"/>
    </row>
    <row r="85" customHeight="1" spans="2:8">
      <c r="B85" s="66" t="s">
        <v>544</v>
      </c>
      <c r="C85" s="67"/>
      <c r="D85" s="67"/>
      <c r="E85" s="67"/>
      <c r="F85" s="64"/>
      <c r="G85" s="67"/>
      <c r="H85" s="68"/>
    </row>
    <row r="86" ht="51" spans="1:8">
      <c r="A86" s="30">
        <v>38</v>
      </c>
      <c r="B86" s="69" t="s">
        <v>628</v>
      </c>
      <c r="C86" s="93" t="s">
        <v>545</v>
      </c>
      <c r="D86" s="76" t="str">
        <f>Questionnaire!R269</f>
        <v>Fully Compliant </v>
      </c>
      <c r="E86" s="72">
        <f>IF(D86="n/a","n/a",IF(D86=criteria!C81,criteria!$D$6,IF(D86=criteria!E81,criteria!$F$6,IF(D86=criteria!G81,criteria!$H$6,IF(D86=criteria!I81,criteria!$J$6,0)))))</f>
        <v>3</v>
      </c>
      <c r="F86" s="73"/>
      <c r="G86" s="70"/>
      <c r="H86" s="70" t="s">
        <v>629</v>
      </c>
    </row>
    <row r="87" ht="38.25" spans="1:8">
      <c r="A87" s="30">
        <v>39</v>
      </c>
      <c r="B87" s="69" t="s">
        <v>630</v>
      </c>
      <c r="C87" s="93" t="s">
        <v>546</v>
      </c>
      <c r="D87" s="76" t="str">
        <f>Questionnaire!R280</f>
        <v>Above 90-100%  compliance</v>
      </c>
      <c r="E87" s="72">
        <f>IF(D87="n/a","n/a",IF(D87=criteria!C82,criteria!$D$6,IF(D87=criteria!E82,criteria!$F$6,IF(D87=criteria!G82,criteria!$H$6,IF(D87=criteria!I82,criteria!$J$6,0)))))</f>
        <v>3</v>
      </c>
      <c r="F87" s="73"/>
      <c r="G87" s="70"/>
      <c r="H87" s="70" t="s">
        <v>631</v>
      </c>
    </row>
    <row r="88" spans="2:8">
      <c r="B88" s="74"/>
      <c r="C88" s="94"/>
      <c r="D88" s="76"/>
      <c r="E88" s="77"/>
      <c r="F88" s="73"/>
      <c r="G88" s="70"/>
      <c r="H88" s="70"/>
    </row>
    <row r="89" customHeight="1" spans="2:8">
      <c r="B89" s="66" t="s">
        <v>547</v>
      </c>
      <c r="C89" s="67"/>
      <c r="D89" s="67"/>
      <c r="E89" s="67"/>
      <c r="F89" s="64"/>
      <c r="G89" s="67"/>
      <c r="H89" s="68"/>
    </row>
    <row r="90" ht="63.75" spans="1:8">
      <c r="A90" s="30">
        <v>40</v>
      </c>
      <c r="B90" s="69" t="s">
        <v>632</v>
      </c>
      <c r="C90" s="93" t="s">
        <v>548</v>
      </c>
      <c r="D90" s="76" t="str">
        <f>Questionnaire!R288</f>
        <v>Fully Compliant </v>
      </c>
      <c r="E90" s="87">
        <f>IF(D90="n/a","n/a",IF(D90=criteria!C85,criteria!$D$6,IF(D90=criteria!E85,criteria!$F$6,IF(D90=criteria!G85,criteria!$H$6,IF(D90=criteria!I85,criteria!$J$6,0)))))</f>
        <v>3</v>
      </c>
      <c r="F90" s="73"/>
      <c r="G90" s="70"/>
      <c r="H90" s="70" t="s">
        <v>633</v>
      </c>
    </row>
    <row r="91" spans="2:8">
      <c r="B91" s="74"/>
      <c r="C91" s="104"/>
      <c r="D91" s="90"/>
      <c r="E91" s="91"/>
      <c r="F91" s="64"/>
      <c r="G91" s="86"/>
      <c r="H91" s="75"/>
    </row>
    <row r="92" customHeight="1" spans="2:8">
      <c r="B92" s="66" t="s">
        <v>549</v>
      </c>
      <c r="C92" s="67"/>
      <c r="D92" s="67"/>
      <c r="E92" s="67"/>
      <c r="F92" s="64"/>
      <c r="G92" s="67"/>
      <c r="H92" s="68"/>
    </row>
    <row r="93" ht="25.5" spans="1:8">
      <c r="A93" s="30">
        <v>41</v>
      </c>
      <c r="B93" s="69" t="s">
        <v>634</v>
      </c>
      <c r="C93" s="93" t="s">
        <v>550</v>
      </c>
      <c r="D93" s="76" t="str">
        <f>Questionnaire!R298</f>
        <v>Fully Compliant </v>
      </c>
      <c r="E93" s="87">
        <f>IF(D93="n/a","n/a",IF(D93=criteria!C88,criteria!$D$6,IF(D93=criteria!E88,criteria!$F$6,IF(D93=criteria!G88,criteria!$H$6,IF(D93=criteria!I88,criteria!$J$6,0)))))</f>
        <v>3</v>
      </c>
      <c r="F93" s="73"/>
      <c r="G93" s="70"/>
      <c r="H93" s="70" t="s">
        <v>635</v>
      </c>
    </row>
    <row r="94" customHeight="1" spans="2:8">
      <c r="B94" s="66"/>
      <c r="C94" s="67"/>
      <c r="D94" s="83" t="s">
        <v>636</v>
      </c>
      <c r="E94" s="84">
        <f>IF(AND(E84="n/a",E88="n/a",E90="n/a",E93="n/a"),"n/a",AVERAGE(E82:E93))</f>
        <v>3</v>
      </c>
      <c r="F94" s="85"/>
      <c r="G94" s="86"/>
      <c r="H94" s="75"/>
    </row>
    <row r="95" ht="23.25" customHeight="1" spans="2:8">
      <c r="B95" s="66" t="s">
        <v>637</v>
      </c>
      <c r="C95" s="67"/>
      <c r="D95" s="68"/>
      <c r="E95" s="105">
        <f>AVERAGE(E94,E79,E53,E33)</f>
        <v>2.55</v>
      </c>
      <c r="F95" s="85"/>
      <c r="G95" s="86"/>
      <c r="H95" s="75"/>
    </row>
    <row r="96" s="28" customFormat="1" spans="1:8">
      <c r="A96" s="30"/>
      <c r="B96" s="34"/>
      <c r="C96" s="106"/>
      <c r="D96" s="48"/>
      <c r="E96" s="49"/>
      <c r="F96" s="36"/>
      <c r="G96" s="36"/>
      <c r="H96" s="36"/>
    </row>
    <row r="97" s="29" customFormat="1" ht="45" hidden="1" customHeight="1" spans="1:8">
      <c r="A97" s="107"/>
      <c r="B97" s="108" t="s">
        <v>638</v>
      </c>
      <c r="C97" s="108"/>
      <c r="D97" s="108"/>
      <c r="E97" s="108"/>
      <c r="F97" s="108"/>
      <c r="G97" s="108"/>
      <c r="H97" s="108"/>
    </row>
    <row r="98" s="29" customFormat="1" hidden="1" customHeight="1" spans="1:8">
      <c r="A98" s="107"/>
      <c r="B98" s="109"/>
      <c r="C98" s="108"/>
      <c r="D98" s="110"/>
      <c r="E98" s="111"/>
      <c r="F98" s="112"/>
      <c r="G98" s="108"/>
      <c r="H98" s="108"/>
    </row>
    <row r="99" s="29" customFormat="1" hidden="1" customHeight="1" spans="1:8">
      <c r="A99" s="107"/>
      <c r="B99" s="109" t="s">
        <v>639</v>
      </c>
      <c r="C99" s="113"/>
      <c r="D99" s="113"/>
      <c r="E99" s="113"/>
      <c r="F99" s="36"/>
      <c r="G99" s="113"/>
      <c r="H99" s="113"/>
    </row>
    <row r="100" s="28" customFormat="1" spans="1:8">
      <c r="A100" s="30"/>
      <c r="B100" s="37"/>
      <c r="C100" s="112"/>
      <c r="D100" s="54"/>
      <c r="E100" s="114"/>
      <c r="F100" s="112"/>
      <c r="G100" s="112"/>
      <c r="H100" s="112"/>
    </row>
    <row r="101" s="28" customFormat="1" spans="1:8">
      <c r="A101" s="30"/>
      <c r="B101" s="37"/>
      <c r="C101" s="112"/>
      <c r="D101" s="54"/>
      <c r="E101" s="114"/>
      <c r="F101" s="112"/>
      <c r="G101" s="112"/>
      <c r="H101" s="112"/>
    </row>
    <row r="102" s="28" customFormat="1" spans="1:8">
      <c r="A102" s="30"/>
      <c r="B102" s="37"/>
      <c r="C102" s="35" t="s">
        <v>640</v>
      </c>
      <c r="D102" s="48"/>
      <c r="E102" s="55"/>
      <c r="F102" s="112"/>
      <c r="G102" s="112"/>
      <c r="H102" s="112"/>
    </row>
    <row r="103" s="28" customFormat="1" spans="1:8">
      <c r="A103" s="30"/>
      <c r="B103" s="37"/>
      <c r="C103" s="35"/>
      <c r="D103" s="48"/>
      <c r="E103" s="55"/>
      <c r="F103" s="112"/>
      <c r="G103" s="112"/>
      <c r="H103" s="112"/>
    </row>
    <row r="104" s="28" customFormat="1" spans="1:8">
      <c r="A104" s="30"/>
      <c r="B104" s="37"/>
      <c r="C104" s="115" t="s">
        <v>641</v>
      </c>
      <c r="D104" s="116" t="s">
        <v>642</v>
      </c>
      <c r="E104" s="117" t="s">
        <v>643</v>
      </c>
      <c r="F104" s="112"/>
      <c r="G104" s="112"/>
      <c r="H104" s="112"/>
    </row>
    <row r="105" s="28" customFormat="1" spans="1:8">
      <c r="A105" s="118"/>
      <c r="B105" s="37"/>
      <c r="C105" s="119"/>
      <c r="D105" s="120"/>
      <c r="E105" s="121"/>
      <c r="F105" s="112"/>
      <c r="G105" s="112"/>
      <c r="H105" s="112"/>
    </row>
    <row r="106" s="28" customFormat="1" spans="1:8">
      <c r="A106" s="122" t="s">
        <v>644</v>
      </c>
      <c r="B106" s="123" t="s">
        <v>645</v>
      </c>
      <c r="C106" s="70" t="s">
        <v>646</v>
      </c>
      <c r="D106" s="79">
        <v>3</v>
      </c>
      <c r="E106" s="124">
        <f>E33</f>
        <v>2</v>
      </c>
      <c r="F106" s="112"/>
      <c r="G106" s="112"/>
      <c r="H106" s="112"/>
    </row>
    <row r="107" s="28" customFormat="1" ht="25.5" spans="1:8">
      <c r="A107" s="122" t="s">
        <v>644</v>
      </c>
      <c r="B107" s="123" t="s">
        <v>647</v>
      </c>
      <c r="C107" s="70" t="s">
        <v>648</v>
      </c>
      <c r="D107" s="79">
        <v>3</v>
      </c>
      <c r="E107" s="124">
        <f>E53</f>
        <v>2.7</v>
      </c>
      <c r="F107" s="112"/>
      <c r="G107" s="112"/>
      <c r="H107" s="112"/>
    </row>
    <row r="108" s="28" customFormat="1" spans="1:8">
      <c r="A108" s="122" t="s">
        <v>644</v>
      </c>
      <c r="B108" s="123" t="s">
        <v>649</v>
      </c>
      <c r="C108" s="70" t="s">
        <v>650</v>
      </c>
      <c r="D108" s="79">
        <v>3</v>
      </c>
      <c r="E108" s="124">
        <f>E79</f>
        <v>2.5</v>
      </c>
      <c r="F108" s="112"/>
      <c r="G108" s="112"/>
      <c r="H108" s="112"/>
    </row>
    <row r="109" s="28" customFormat="1" ht="25.5" spans="1:8">
      <c r="A109" s="122" t="s">
        <v>644</v>
      </c>
      <c r="B109" s="123" t="s">
        <v>651</v>
      </c>
      <c r="C109" s="70" t="s">
        <v>652</v>
      </c>
      <c r="D109" s="79">
        <v>3</v>
      </c>
      <c r="E109" s="124">
        <f>E94</f>
        <v>3</v>
      </c>
      <c r="F109" s="112"/>
      <c r="G109" s="112"/>
      <c r="H109" s="112"/>
    </row>
    <row r="110" s="28" customFormat="1" spans="1:8">
      <c r="A110" s="118"/>
      <c r="B110" s="37"/>
      <c r="C110" s="125" t="s">
        <v>653</v>
      </c>
      <c r="D110" s="126">
        <v>3</v>
      </c>
      <c r="E110" s="127">
        <f>E95</f>
        <v>2.55</v>
      </c>
      <c r="F110" s="112"/>
      <c r="G110" s="112"/>
      <c r="H110" s="112"/>
    </row>
    <row r="111" s="28" customFormat="1" spans="1:8">
      <c r="A111" s="30"/>
      <c r="B111" s="37"/>
      <c r="C111" s="36"/>
      <c r="D111" s="54"/>
      <c r="E111" s="55"/>
      <c r="F111" s="36"/>
      <c r="G111" s="36"/>
      <c r="H111" s="36"/>
    </row>
    <row r="112" spans="2:8">
      <c r="B112" s="37"/>
      <c r="C112" s="36"/>
      <c r="D112" s="54"/>
      <c r="E112" s="55"/>
      <c r="F112" s="36"/>
      <c r="G112" s="36"/>
      <c r="H112" s="36"/>
    </row>
    <row r="113" spans="2:8">
      <c r="B113" s="37"/>
      <c r="C113" s="36"/>
      <c r="D113" s="54"/>
      <c r="E113" s="55"/>
      <c r="F113" s="36"/>
      <c r="G113" s="36"/>
      <c r="H113" s="36"/>
    </row>
    <row r="114" spans="2:8">
      <c r="B114" s="37"/>
      <c r="C114" s="36"/>
      <c r="D114" s="54"/>
      <c r="E114" s="55"/>
      <c r="F114" s="36"/>
      <c r="G114" s="36"/>
      <c r="H114" s="36"/>
    </row>
    <row r="115" spans="2:8">
      <c r="B115" s="37"/>
      <c r="C115" s="36"/>
      <c r="D115" s="54"/>
      <c r="E115" s="55"/>
      <c r="F115" s="36"/>
      <c r="G115" s="36"/>
      <c r="H115" s="36"/>
    </row>
    <row r="116" spans="2:8">
      <c r="B116" s="37"/>
      <c r="C116" s="36"/>
      <c r="D116" s="54"/>
      <c r="E116" s="55"/>
      <c r="F116" s="36"/>
      <c r="G116" s="36"/>
      <c r="H116" s="36"/>
    </row>
    <row r="117" spans="2:8">
      <c r="B117" s="37"/>
      <c r="C117" s="36"/>
      <c r="D117" s="54"/>
      <c r="E117" s="55"/>
      <c r="F117" s="36"/>
      <c r="G117" s="36"/>
      <c r="H117" s="36"/>
    </row>
  </sheetData>
  <sheetProtection algorithmName="SHA-512" hashValue="JU8UFijB9MViBQvSCqXrLyA2GZuaLOcSQxrOiIYITLI4L9Q8v1smdvsVTU6yrOhIAfBfSjYOq27vtSxAinArmg==" saltValue="GkwhjU8SWWN6o0xzCQSEXw==" spinCount="100000" sheet="1" selectLockedCells="1" formatCells="0" sort="0" objects="1" scenarios="1"/>
  <mergeCells count="6">
    <mergeCell ref="B97:H97"/>
    <mergeCell ref="C11:C12"/>
    <mergeCell ref="D11:D12"/>
    <mergeCell ref="E11:E12"/>
    <mergeCell ref="F11:F12"/>
    <mergeCell ref="H11:H12"/>
  </mergeCells>
  <printOptions horizontalCentered="1"/>
  <pageMargins left="0.25" right="0.25" top="0.5" bottom="0.5" header="0.511805555555556" footer="0.511805555555556"/>
  <pageSetup paperSize="9" scale="76" firstPageNumber="0" fitToHeight="0" orientation="portrait" useFirstPageNumber="1" horizontalDpi="300" verticalDpi="300"/>
  <headerFooter alignWithMargins="0"/>
  <rowBreaks count="2" manualBreakCount="2">
    <brk id="48" max="7" man="1"/>
    <brk id="78" max="7"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view="pageBreakPreview" zoomScale="111" zoomScaleNormal="80" topLeftCell="A18" workbookViewId="0">
      <selection activeCell="Q16" sqref="Q16"/>
    </sheetView>
  </sheetViews>
  <sheetFormatPr defaultColWidth="9.14285714285714" defaultRowHeight="12.75" outlineLevelCol="6"/>
  <cols>
    <col min="1" max="1" width="17.1428571428571" style="1" customWidth="1"/>
    <col min="2" max="2" width="48.4285714285714" style="1" customWidth="1"/>
    <col min="3" max="3" width="14.8571428571429" style="1" hidden="1" customWidth="1"/>
    <col min="4" max="4" width="56.5714285714286" style="1" customWidth="1"/>
    <col min="5" max="5" width="27.1428571428571" style="1" customWidth="1"/>
    <col min="6" max="6" width="24.1428571428571" style="1" customWidth="1"/>
    <col min="7" max="7" width="27.8571428571429" style="1" customWidth="1"/>
    <col min="8" max="16384" width="9.14285714285714" style="1"/>
  </cols>
  <sheetData>
    <row r="1" customHeight="1" spans="1:7">
      <c r="A1" s="2" t="s">
        <v>654</v>
      </c>
      <c r="B1" s="2"/>
      <c r="C1" s="2"/>
      <c r="D1" s="2"/>
      <c r="E1" s="2"/>
      <c r="F1" s="2"/>
      <c r="G1" s="2"/>
    </row>
    <row r="2" customHeight="1" spans="1:7">
      <c r="A2" s="2"/>
      <c r="B2" s="2"/>
      <c r="C2" s="2"/>
      <c r="D2" s="2"/>
      <c r="E2" s="2"/>
      <c r="F2" s="2"/>
      <c r="G2" s="2"/>
    </row>
    <row r="3" ht="15.75" spans="1:7">
      <c r="A3" s="2" t="s">
        <v>655</v>
      </c>
      <c r="B3" s="2"/>
      <c r="C3" s="2"/>
      <c r="D3" s="2"/>
      <c r="E3" s="2"/>
      <c r="F3" s="2"/>
      <c r="G3" s="2"/>
    </row>
    <row r="5" spans="1:6">
      <c r="A5" s="3" t="s">
        <v>656</v>
      </c>
      <c r="F5" s="3" t="s">
        <v>657</v>
      </c>
    </row>
    <row r="6" ht="13.5"/>
    <row r="7" ht="16.5" spans="1:7">
      <c r="A7" s="4" t="s">
        <v>658</v>
      </c>
      <c r="B7" s="5" t="s">
        <v>659</v>
      </c>
      <c r="C7" s="6"/>
      <c r="D7" s="6" t="s">
        <v>660</v>
      </c>
      <c r="E7" s="7" t="s">
        <v>661</v>
      </c>
      <c r="F7" s="8" t="s">
        <v>662</v>
      </c>
      <c r="G7" s="9" t="s">
        <v>663</v>
      </c>
    </row>
    <row r="8" ht="62.25" customHeight="1" spans="1:7">
      <c r="A8" s="10" t="s">
        <v>561</v>
      </c>
      <c r="B8" s="11" t="s">
        <v>424</v>
      </c>
      <c r="C8" s="12">
        <f>VLOOKUP(A8,APCPI!B15:E93,4,FALSE)</f>
        <v>3</v>
      </c>
      <c r="D8" s="13" t="s">
        <v>664</v>
      </c>
      <c r="E8" s="13" t="s">
        <v>665</v>
      </c>
      <c r="F8" s="13"/>
      <c r="G8" s="14"/>
    </row>
    <row r="9" ht="71.25" customHeight="1" spans="1:7">
      <c r="A9" s="15" t="s">
        <v>563</v>
      </c>
      <c r="B9" s="16" t="s">
        <v>429</v>
      </c>
      <c r="C9" s="17">
        <f>VLOOKUP(A9,APCPI!B16:E94,4,FALSE)</f>
        <v>0</v>
      </c>
      <c r="D9" s="18" t="s">
        <v>666</v>
      </c>
      <c r="E9" s="18" t="s">
        <v>665</v>
      </c>
      <c r="F9" s="18"/>
      <c r="G9" s="19"/>
    </row>
    <row r="10" ht="93.75" customHeight="1" spans="1:7">
      <c r="A10" s="15" t="s">
        <v>564</v>
      </c>
      <c r="B10" s="16" t="s">
        <v>437</v>
      </c>
      <c r="C10" s="17">
        <f>VLOOKUP(A10,APCPI!B19:E97,4,FALSE)</f>
        <v>3</v>
      </c>
      <c r="D10" s="18" t="s">
        <v>667</v>
      </c>
      <c r="E10" s="18" t="s">
        <v>665</v>
      </c>
      <c r="F10" s="18"/>
      <c r="G10" s="19"/>
    </row>
    <row r="11" ht="57.75" customHeight="1" spans="1:7">
      <c r="A11" s="15" t="s">
        <v>565</v>
      </c>
      <c r="B11" s="16" t="s">
        <v>443</v>
      </c>
      <c r="C11" s="17">
        <f>VLOOKUP(A11,APCPI!B20:E98,4,FALSE)</f>
        <v>2</v>
      </c>
      <c r="D11" s="18" t="s">
        <v>668</v>
      </c>
      <c r="E11" s="18" t="s">
        <v>669</v>
      </c>
      <c r="F11" s="18"/>
      <c r="G11" s="19"/>
    </row>
    <row r="12" ht="57.75" customHeight="1" spans="1:7">
      <c r="A12" s="15" t="s">
        <v>566</v>
      </c>
      <c r="B12" s="16" t="s">
        <v>448</v>
      </c>
      <c r="C12" s="17">
        <f>VLOOKUP(A12,APCPI!B21:E99,4,FALSE)</f>
        <v>3</v>
      </c>
      <c r="D12" s="18" t="s">
        <v>670</v>
      </c>
      <c r="E12" s="18" t="s">
        <v>671</v>
      </c>
      <c r="F12" s="18"/>
      <c r="G12" s="19"/>
    </row>
    <row r="13" ht="48.75" customHeight="1" spans="1:7">
      <c r="A13" s="15" t="s">
        <v>567</v>
      </c>
      <c r="B13" s="16" t="s">
        <v>453</v>
      </c>
      <c r="C13" s="17">
        <f>VLOOKUP(A13,APCPI!B22:E100,4,FALSE)</f>
        <v>3</v>
      </c>
      <c r="D13" s="18" t="s">
        <v>672</v>
      </c>
      <c r="E13" s="18" t="s">
        <v>671</v>
      </c>
      <c r="F13" s="18"/>
      <c r="G13" s="19"/>
    </row>
    <row r="14" ht="45" customHeight="1" spans="1:7">
      <c r="A14" s="15" t="s">
        <v>568</v>
      </c>
      <c r="B14" s="16" t="s">
        <v>455</v>
      </c>
      <c r="C14" s="17">
        <f>VLOOKUP(A14,APCPI!B23:E101,4,FALSE)</f>
        <v>3</v>
      </c>
      <c r="D14" s="18" t="s">
        <v>673</v>
      </c>
      <c r="E14" s="18"/>
      <c r="F14" s="18"/>
      <c r="G14" s="19"/>
    </row>
    <row r="15" ht="45" customHeight="1" spans="1:7">
      <c r="A15" s="15" t="s">
        <v>570</v>
      </c>
      <c r="B15" s="16" t="s">
        <v>457</v>
      </c>
      <c r="C15" s="17" t="str">
        <f>VLOOKUP(A15,APCPI!B24:E102,4,FALSE)</f>
        <v>n/a</v>
      </c>
      <c r="D15" s="18" t="s">
        <v>674</v>
      </c>
      <c r="E15" s="18"/>
      <c r="F15" s="18"/>
      <c r="G15" s="19"/>
    </row>
    <row r="16" ht="54.75" customHeight="1" spans="1:7">
      <c r="A16" s="15" t="s">
        <v>572</v>
      </c>
      <c r="B16" s="16" t="s">
        <v>459</v>
      </c>
      <c r="C16" s="17">
        <f>VLOOKUP(A16,APCPI!B27:E105,4,FALSE)</f>
        <v>0</v>
      </c>
      <c r="D16" s="18" t="s">
        <v>673</v>
      </c>
      <c r="E16" s="18" t="s">
        <v>671</v>
      </c>
      <c r="F16" s="18"/>
      <c r="G16" s="19"/>
    </row>
    <row r="17" ht="159.75" customHeight="1" spans="1:7">
      <c r="A17" s="15" t="s">
        <v>574</v>
      </c>
      <c r="B17" s="16" t="s">
        <v>464</v>
      </c>
      <c r="C17" s="17">
        <f>VLOOKUP(A17,APCPI!B28:E106,4,FALSE)</f>
        <v>0</v>
      </c>
      <c r="D17" s="18" t="s">
        <v>675</v>
      </c>
      <c r="E17" s="18" t="s">
        <v>676</v>
      </c>
      <c r="F17" s="18"/>
      <c r="G17" s="19"/>
    </row>
    <row r="18" ht="55.5" customHeight="1" spans="1:7">
      <c r="A18" s="15" t="s">
        <v>576</v>
      </c>
      <c r="B18" s="16" t="s">
        <v>470</v>
      </c>
      <c r="C18" s="17">
        <f>VLOOKUP(A18,APCPI!B29:E107,4,FALSE)</f>
        <v>1</v>
      </c>
      <c r="D18" s="20" t="s">
        <v>677</v>
      </c>
      <c r="E18" s="18" t="s">
        <v>678</v>
      </c>
      <c r="F18" s="18"/>
      <c r="G18" s="19"/>
    </row>
    <row r="19" ht="41.25" customHeight="1" spans="1:7">
      <c r="A19" s="15" t="s">
        <v>577</v>
      </c>
      <c r="B19" s="16" t="s">
        <v>475</v>
      </c>
      <c r="C19" s="17">
        <f>VLOOKUP(A19,APCPI!B30:E108,4,FALSE)</f>
        <v>3</v>
      </c>
      <c r="D19" s="18"/>
      <c r="E19" s="18" t="s">
        <v>671</v>
      </c>
      <c r="F19" s="18"/>
      <c r="G19" s="19"/>
    </row>
    <row r="20" ht="41.25" customHeight="1" spans="1:7">
      <c r="A20" s="15" t="s">
        <v>578</v>
      </c>
      <c r="B20" s="16" t="s">
        <v>477</v>
      </c>
      <c r="C20" s="17">
        <f>VLOOKUP(A20,APCPI!B31:E109,4,FALSE)</f>
        <v>3</v>
      </c>
      <c r="D20" s="20" t="s">
        <v>679</v>
      </c>
      <c r="E20" s="18" t="s">
        <v>680</v>
      </c>
      <c r="F20" s="18"/>
      <c r="G20" s="19"/>
    </row>
    <row r="21" ht="46.5" customHeight="1" spans="1:7">
      <c r="A21" s="15" t="s">
        <v>581</v>
      </c>
      <c r="B21" s="16" t="s">
        <v>482</v>
      </c>
      <c r="C21" s="17">
        <f>VLOOKUP(A21,APCPI!B36:E114,4,FALSE)</f>
        <v>3</v>
      </c>
      <c r="D21" s="20" t="s">
        <v>681</v>
      </c>
      <c r="E21" s="18" t="s">
        <v>682</v>
      </c>
      <c r="F21" s="18"/>
      <c r="G21" s="19"/>
    </row>
    <row r="22" ht="46.5" customHeight="1" spans="1:7">
      <c r="A22" s="15" t="s">
        <v>583</v>
      </c>
      <c r="B22" s="16" t="s">
        <v>484</v>
      </c>
      <c r="C22" s="17">
        <f>VLOOKUP(A22,APCPI!B37:E115,4,FALSE)</f>
        <v>3</v>
      </c>
      <c r="D22" s="20" t="s">
        <v>683</v>
      </c>
      <c r="E22" s="18" t="s">
        <v>682</v>
      </c>
      <c r="F22" s="18"/>
      <c r="G22" s="19"/>
    </row>
    <row r="23" ht="46.5" customHeight="1" spans="1:7">
      <c r="A23" s="15" t="s">
        <v>585</v>
      </c>
      <c r="B23" s="16" t="s">
        <v>488</v>
      </c>
      <c r="C23" s="17">
        <f>VLOOKUP(A23,APCPI!B40:E118,4,FALSE)</f>
        <v>3</v>
      </c>
      <c r="D23" s="20" t="s">
        <v>684</v>
      </c>
      <c r="E23" s="18" t="s">
        <v>685</v>
      </c>
      <c r="F23" s="18"/>
      <c r="G23" s="19"/>
    </row>
    <row r="24" ht="60" customHeight="1" spans="1:7">
      <c r="A24" s="15" t="s">
        <v>587</v>
      </c>
      <c r="B24" s="16" t="s">
        <v>489</v>
      </c>
      <c r="C24" s="17">
        <f>VLOOKUP(A24,APCPI!B41:E119,4,FALSE)</f>
        <v>3</v>
      </c>
      <c r="D24" s="20" t="s">
        <v>686</v>
      </c>
      <c r="E24" s="18" t="s">
        <v>685</v>
      </c>
      <c r="F24" s="18"/>
      <c r="G24" s="19"/>
    </row>
    <row r="25" ht="108.75" customHeight="1" spans="1:7">
      <c r="A25" s="15" t="s">
        <v>589</v>
      </c>
      <c r="B25" s="16" t="s">
        <v>490</v>
      </c>
      <c r="C25" s="17">
        <f>VLOOKUP(A25,APCPI!B42:E120,4,FALSE)</f>
        <v>3</v>
      </c>
      <c r="D25" s="18" t="s">
        <v>687</v>
      </c>
      <c r="E25" s="18" t="s">
        <v>676</v>
      </c>
      <c r="F25" s="18"/>
      <c r="G25" s="19"/>
    </row>
    <row r="26" ht="43.5" customHeight="1" spans="1:7">
      <c r="A26" s="15" t="s">
        <v>591</v>
      </c>
      <c r="B26" s="16" t="s">
        <v>492</v>
      </c>
      <c r="C26" s="17">
        <f>VLOOKUP(A26,APCPI!B45:E123,4,FALSE)</f>
        <v>0</v>
      </c>
      <c r="D26" s="18"/>
      <c r="E26" s="18"/>
      <c r="F26" s="18"/>
      <c r="G26" s="19"/>
    </row>
    <row r="27" ht="39" customHeight="1" spans="1:7">
      <c r="A27" s="15" t="s">
        <v>592</v>
      </c>
      <c r="B27" s="16" t="s">
        <v>496</v>
      </c>
      <c r="C27" s="17">
        <f>VLOOKUP(A27,APCPI!B46:E124,4,FALSE)</f>
        <v>3</v>
      </c>
      <c r="D27" s="18"/>
      <c r="E27" s="18"/>
      <c r="F27" s="18"/>
      <c r="G27" s="19"/>
    </row>
    <row r="28" ht="49.5" customHeight="1" spans="1:7">
      <c r="A28" s="15" t="s">
        <v>593</v>
      </c>
      <c r="B28" s="16" t="s">
        <v>500</v>
      </c>
      <c r="C28" s="17">
        <f>VLOOKUP(A28,APCPI!B47:E125,4,FALSE)</f>
        <v>3</v>
      </c>
      <c r="D28" s="18" t="s">
        <v>688</v>
      </c>
      <c r="E28" s="18" t="s">
        <v>669</v>
      </c>
      <c r="F28" s="18"/>
      <c r="G28" s="19"/>
    </row>
    <row r="29" ht="49.5" customHeight="1" spans="1:7">
      <c r="A29" s="15" t="s">
        <v>594</v>
      </c>
      <c r="B29" s="16" t="s">
        <v>503</v>
      </c>
      <c r="C29" s="17">
        <f>VLOOKUP(A29,APCPI!B50:E128,4,FALSE)</f>
        <v>3</v>
      </c>
      <c r="D29" s="20" t="s">
        <v>689</v>
      </c>
      <c r="E29" s="18" t="s">
        <v>690</v>
      </c>
      <c r="F29" s="18"/>
      <c r="G29" s="19"/>
    </row>
    <row r="30" ht="49.5" customHeight="1" spans="1:7">
      <c r="A30" s="15" t="s">
        <v>596</v>
      </c>
      <c r="B30" s="16" t="s">
        <v>504</v>
      </c>
      <c r="C30" s="17">
        <f>VLOOKUP(A30,APCPI!B51:E129,4,FALSE)</f>
        <v>3</v>
      </c>
      <c r="D30" s="20" t="s">
        <v>691</v>
      </c>
      <c r="E30" s="18" t="s">
        <v>678</v>
      </c>
      <c r="F30" s="18"/>
      <c r="G30" s="19"/>
    </row>
    <row r="31" ht="49.5" customHeight="1" spans="1:7">
      <c r="A31" s="15" t="s">
        <v>599</v>
      </c>
      <c r="B31" s="16" t="s">
        <v>507</v>
      </c>
      <c r="C31" s="17">
        <f>VLOOKUP(A31,APCPI!B56:E134,4,FALSE)</f>
        <v>3</v>
      </c>
      <c r="D31" s="18"/>
      <c r="E31" s="18"/>
      <c r="F31" s="18"/>
      <c r="G31" s="19"/>
    </row>
    <row r="32" ht="49.5" customHeight="1" spans="1:7">
      <c r="A32" s="15" t="s">
        <v>601</v>
      </c>
      <c r="B32" s="16" t="s">
        <v>511</v>
      </c>
      <c r="C32" s="17">
        <f>VLOOKUP(A32,APCPI!B57:E135,4,FALSE)</f>
        <v>0</v>
      </c>
      <c r="D32" s="18" t="s">
        <v>692</v>
      </c>
      <c r="E32" s="18" t="s">
        <v>693</v>
      </c>
      <c r="F32" s="18"/>
      <c r="G32" s="19"/>
    </row>
    <row r="33" ht="95.1" customHeight="1" spans="1:7">
      <c r="A33" s="15" t="s">
        <v>603</v>
      </c>
      <c r="B33" s="16" t="s">
        <v>516</v>
      </c>
      <c r="C33" s="17">
        <f>VLOOKUP(A33,APCPI!B58:E136,4,FALSE)</f>
        <v>3</v>
      </c>
      <c r="D33" s="20" t="s">
        <v>694</v>
      </c>
      <c r="E33" s="18"/>
      <c r="F33" s="18"/>
      <c r="G33" s="19"/>
    </row>
    <row r="34" ht="95.1" hidden="1" customHeight="1" spans="1:7">
      <c r="A34" s="15"/>
      <c r="B34" s="16"/>
      <c r="C34" s="17" t="e">
        <f>VLOOKUP(A34,APCPI!B59:E137,4,FALSE)</f>
        <v>#N/A</v>
      </c>
      <c r="D34" s="18"/>
      <c r="E34" s="18"/>
      <c r="F34" s="18"/>
      <c r="G34" s="19"/>
    </row>
    <row r="35" ht="144.75" customHeight="1" spans="1:7">
      <c r="A35" s="15" t="s">
        <v>605</v>
      </c>
      <c r="B35" s="16" t="s">
        <v>518</v>
      </c>
      <c r="C35" s="17">
        <f>VLOOKUP(A35,APCPI!B61:E139,4,FALSE)</f>
        <v>3</v>
      </c>
      <c r="D35" s="18" t="s">
        <v>695</v>
      </c>
      <c r="E35" s="18" t="s">
        <v>696</v>
      </c>
      <c r="F35" s="18"/>
      <c r="G35" s="19"/>
    </row>
    <row r="36" ht="151.5" customHeight="1" spans="1:7">
      <c r="A36" s="15" t="s">
        <v>606</v>
      </c>
      <c r="B36" s="16" t="s">
        <v>521</v>
      </c>
      <c r="C36" s="17">
        <f>VLOOKUP(A36,APCPI!B62:E140,4,FALSE)</f>
        <v>3</v>
      </c>
      <c r="D36" s="18" t="s">
        <v>695</v>
      </c>
      <c r="E36" s="18" t="s">
        <v>696</v>
      </c>
      <c r="F36" s="18"/>
      <c r="G36" s="19"/>
    </row>
    <row r="37" ht="51.75" customHeight="1" spans="1:7">
      <c r="A37" s="15" t="s">
        <v>607</v>
      </c>
      <c r="B37" s="16" t="s">
        <v>522</v>
      </c>
      <c r="C37" s="17" t="str">
        <f>VLOOKUP(A37,APCPI!B63:E141,4,FALSE)</f>
        <v>n/a</v>
      </c>
      <c r="D37" s="18"/>
      <c r="E37" s="18"/>
      <c r="F37" s="18"/>
      <c r="G37" s="19"/>
    </row>
    <row r="38" ht="52.5" customHeight="1" spans="1:7">
      <c r="A38" s="15" t="s">
        <v>608</v>
      </c>
      <c r="B38" s="16" t="s">
        <v>524</v>
      </c>
      <c r="C38" s="17">
        <f>VLOOKUP(A38,APCPI!B66:E144,4,FALSE)</f>
        <v>3</v>
      </c>
      <c r="D38" s="18"/>
      <c r="E38" s="18"/>
      <c r="F38" s="18"/>
      <c r="G38" s="19"/>
    </row>
    <row r="39" ht="65.25" customHeight="1" spans="1:7">
      <c r="A39" s="15" t="s">
        <v>610</v>
      </c>
      <c r="B39" s="16" t="s">
        <v>525</v>
      </c>
      <c r="C39" s="17">
        <f>VLOOKUP(A39,APCPI!B67:E145,4,FALSE)</f>
        <v>1</v>
      </c>
      <c r="D39" s="18" t="s">
        <v>697</v>
      </c>
      <c r="E39" s="18" t="s">
        <v>693</v>
      </c>
      <c r="F39" s="18"/>
      <c r="G39" s="19"/>
    </row>
    <row r="40" ht="54.75" customHeight="1" spans="1:7">
      <c r="A40" s="15" t="s">
        <v>612</v>
      </c>
      <c r="B40" s="16" t="s">
        <v>529</v>
      </c>
      <c r="C40" s="17">
        <f>VLOOKUP(A40,APCPI!B68:E146,4,FALSE)</f>
        <v>3</v>
      </c>
      <c r="D40" s="18"/>
      <c r="E40" s="18"/>
      <c r="F40" s="18"/>
      <c r="G40" s="19"/>
    </row>
    <row r="41" ht="93" customHeight="1" spans="1:7">
      <c r="A41" s="15" t="s">
        <v>614</v>
      </c>
      <c r="B41" s="16" t="s">
        <v>531</v>
      </c>
      <c r="C41" s="17">
        <f>VLOOKUP(A41,APCPI!B71:E149,4,FALSE)</f>
        <v>3</v>
      </c>
      <c r="D41" s="18" t="s">
        <v>698</v>
      </c>
      <c r="E41" s="18" t="s">
        <v>699</v>
      </c>
      <c r="F41" s="18"/>
      <c r="G41" s="19"/>
    </row>
    <row r="42" ht="81.75" customHeight="1" spans="1:7">
      <c r="A42" s="15" t="s">
        <v>616</v>
      </c>
      <c r="B42" s="16" t="s">
        <v>532</v>
      </c>
      <c r="C42" s="17">
        <f>VLOOKUP(A42,APCPI!B72:E150,4,FALSE)</f>
        <v>3</v>
      </c>
      <c r="D42" s="18" t="s">
        <v>700</v>
      </c>
      <c r="E42" s="18" t="s">
        <v>693</v>
      </c>
      <c r="F42" s="18"/>
      <c r="G42" s="19"/>
    </row>
    <row r="43" ht="87" customHeight="1" spans="1:7">
      <c r="A43" s="15" t="s">
        <v>618</v>
      </c>
      <c r="B43" s="16" t="s">
        <v>534</v>
      </c>
      <c r="C43" s="17">
        <f>VLOOKUP(A43,APCPI!B75:E153,4,FALSE)</f>
        <v>2</v>
      </c>
      <c r="D43" s="18" t="s">
        <v>701</v>
      </c>
      <c r="E43" s="18" t="s">
        <v>702</v>
      </c>
      <c r="F43" s="18"/>
      <c r="G43" s="19"/>
    </row>
    <row r="44" ht="39.75" customHeight="1" spans="1:7">
      <c r="A44" s="15" t="s">
        <v>621</v>
      </c>
      <c r="B44" s="16" t="s">
        <v>536</v>
      </c>
      <c r="C44" s="17">
        <f>VLOOKUP(A44,APCPI!B77:E155,4,FALSE)</f>
        <v>3</v>
      </c>
      <c r="D44" s="18"/>
      <c r="E44" s="18"/>
      <c r="F44" s="18"/>
      <c r="G44" s="19"/>
    </row>
    <row r="45" ht="60" customHeight="1" spans="1:7">
      <c r="A45" s="15" t="s">
        <v>624</v>
      </c>
      <c r="B45" s="16" t="s">
        <v>383</v>
      </c>
      <c r="C45" s="17">
        <f>VLOOKUP(A45,APCPI!B82:E160,4,FALSE)</f>
        <v>3</v>
      </c>
      <c r="D45" s="18" t="s">
        <v>703</v>
      </c>
      <c r="E45" s="18" t="s">
        <v>704</v>
      </c>
      <c r="F45" s="18"/>
      <c r="G45" s="19"/>
    </row>
    <row r="46" ht="44.25" customHeight="1" spans="1:7">
      <c r="A46" s="15" t="s">
        <v>628</v>
      </c>
      <c r="B46" s="16" t="s">
        <v>545</v>
      </c>
      <c r="C46" s="17">
        <f>VLOOKUP(A46,APCPI!B86:E164,4,FALSE)</f>
        <v>3</v>
      </c>
      <c r="D46" s="18" t="s">
        <v>705</v>
      </c>
      <c r="E46" s="18" t="s">
        <v>706</v>
      </c>
      <c r="F46" s="18"/>
      <c r="G46" s="19"/>
    </row>
    <row r="47" ht="54" customHeight="1" spans="1:7">
      <c r="A47" s="15" t="s">
        <v>630</v>
      </c>
      <c r="B47" s="16" t="s">
        <v>546</v>
      </c>
      <c r="C47" s="17">
        <f>VLOOKUP(A47,APCPI!B87:E165,4,FALSE)</f>
        <v>3</v>
      </c>
      <c r="D47" s="20" t="s">
        <v>707</v>
      </c>
      <c r="E47" s="18" t="s">
        <v>708</v>
      </c>
      <c r="F47" s="18"/>
      <c r="G47" s="19"/>
    </row>
    <row r="48" ht="69.75" customHeight="1" spans="1:7">
      <c r="A48" s="15" t="s">
        <v>632</v>
      </c>
      <c r="B48" s="16" t="s">
        <v>548</v>
      </c>
      <c r="C48" s="17">
        <f>VLOOKUP(A48,APCPI!B90:E168,4,FALSE)</f>
        <v>3</v>
      </c>
      <c r="D48" s="18" t="s">
        <v>709</v>
      </c>
      <c r="E48" s="18" t="s">
        <v>704</v>
      </c>
      <c r="F48" s="18"/>
      <c r="G48" s="19"/>
    </row>
    <row r="49" ht="75.75" customHeight="1" spans="1:7">
      <c r="A49" s="21" t="s">
        <v>634</v>
      </c>
      <c r="B49" s="22" t="s">
        <v>550</v>
      </c>
      <c r="C49" s="23">
        <f>VLOOKUP(A49,APCPI!B93:E171,4,FALSE)</f>
        <v>3</v>
      </c>
      <c r="D49" s="24" t="s">
        <v>710</v>
      </c>
      <c r="E49" s="24" t="s">
        <v>693</v>
      </c>
      <c r="F49" s="24"/>
      <c r="G49" s="25"/>
    </row>
  </sheetData>
  <sheetProtection password="D52D" sheet="1" formatCells="0" formatRows="0" insertRows="0" deleteRows="0" sort="0" autoFilter="0" pivotTables="0" objects="1" scenarios="1"/>
  <mergeCells count="2">
    <mergeCell ref="A1:G1"/>
    <mergeCell ref="A3:G3"/>
  </mergeCells>
  <conditionalFormatting sqref="A8:B8">
    <cfRule type="expression" dxfId="0" priority="44" stopIfTrue="1">
      <formula>$C$8&lt;3</formula>
    </cfRule>
  </conditionalFormatting>
  <conditionalFormatting sqref="A9:B9">
    <cfRule type="expression" dxfId="0" priority="41" stopIfTrue="1">
      <formula>$C$9&lt;3</formula>
    </cfRule>
  </conditionalFormatting>
  <conditionalFormatting sqref="A10:B10">
    <cfRule type="expression" dxfId="0" priority="40" stopIfTrue="1">
      <formula>$C$10&lt;3</formula>
    </cfRule>
  </conditionalFormatting>
  <conditionalFormatting sqref="A11:B11">
    <cfRule type="expression" dxfId="0" priority="39" stopIfTrue="1">
      <formula>$C$11&lt;3</formula>
    </cfRule>
  </conditionalFormatting>
  <conditionalFormatting sqref="A12:B12">
    <cfRule type="expression" dxfId="0" priority="38" stopIfTrue="1">
      <formula>$C$12&lt;3</formula>
    </cfRule>
  </conditionalFormatting>
  <conditionalFormatting sqref="A13:B13">
    <cfRule type="expression" dxfId="0" priority="37" stopIfTrue="1">
      <formula>$C$13&lt;3</formula>
    </cfRule>
  </conditionalFormatting>
  <conditionalFormatting sqref="A14:B14">
    <cfRule type="expression" dxfId="0" priority="36" stopIfTrue="1">
      <formula>$C$14&lt;3</formula>
    </cfRule>
  </conditionalFormatting>
  <conditionalFormatting sqref="A15:B15">
    <cfRule type="expression" dxfId="0" priority="35" stopIfTrue="1">
      <formula>$C$15&lt;3</formula>
    </cfRule>
  </conditionalFormatting>
  <conditionalFormatting sqref="A16:B16">
    <cfRule type="expression" dxfId="0" priority="34" stopIfTrue="1">
      <formula>$C$16&lt;3</formula>
    </cfRule>
  </conditionalFormatting>
  <conditionalFormatting sqref="A17:B17">
    <cfRule type="expression" dxfId="0" priority="33" stopIfTrue="1">
      <formula>$C$17&lt;3</formula>
    </cfRule>
  </conditionalFormatting>
  <conditionalFormatting sqref="A18:B18">
    <cfRule type="expression" dxfId="0" priority="32" stopIfTrue="1">
      <formula>$C$18&lt;3</formula>
    </cfRule>
  </conditionalFormatting>
  <conditionalFormatting sqref="A19:B19">
    <cfRule type="expression" dxfId="0" priority="31" stopIfTrue="1">
      <formula>$C$19&lt;3</formula>
    </cfRule>
  </conditionalFormatting>
  <conditionalFormatting sqref="A20:B20">
    <cfRule type="expression" dxfId="0" priority="30" stopIfTrue="1">
      <formula>$C$20&lt;3</formula>
    </cfRule>
  </conditionalFormatting>
  <conditionalFormatting sqref="A21:B21">
    <cfRule type="expression" dxfId="0" priority="29" stopIfTrue="1">
      <formula>$C$21&lt;3</formula>
    </cfRule>
  </conditionalFormatting>
  <conditionalFormatting sqref="A22:B22">
    <cfRule type="expression" dxfId="0" priority="28" stopIfTrue="1">
      <formula>$C$22&lt;3</formula>
    </cfRule>
  </conditionalFormatting>
  <conditionalFormatting sqref="A23:B23">
    <cfRule type="expression" dxfId="0" priority="27" stopIfTrue="1">
      <formula>$C$23&lt;3</formula>
    </cfRule>
  </conditionalFormatting>
  <conditionalFormatting sqref="A24:B24">
    <cfRule type="expression" dxfId="0" priority="26" stopIfTrue="1">
      <formula>$C$24&lt;3</formula>
    </cfRule>
  </conditionalFormatting>
  <conditionalFormatting sqref="A25:B25">
    <cfRule type="expression" dxfId="0" priority="25" stopIfTrue="1">
      <formula>$C$25&lt;3</formula>
    </cfRule>
  </conditionalFormatting>
  <conditionalFormatting sqref="A26:B26">
    <cfRule type="expression" dxfId="0" priority="23" stopIfTrue="1">
      <formula>$C$26&lt;3</formula>
    </cfRule>
  </conditionalFormatting>
  <conditionalFormatting sqref="A27:B27">
    <cfRule type="expression" dxfId="0" priority="22" stopIfTrue="1">
      <formula>$C$27&lt;3</formula>
    </cfRule>
  </conditionalFormatting>
  <conditionalFormatting sqref="A28:B28">
    <cfRule type="expression" dxfId="0" priority="21" stopIfTrue="1">
      <formula>$C$28&lt;3</formula>
    </cfRule>
  </conditionalFormatting>
  <conditionalFormatting sqref="A29:B29">
    <cfRule type="expression" dxfId="0" priority="20" stopIfTrue="1">
      <formula>$C$29&lt;3</formula>
    </cfRule>
  </conditionalFormatting>
  <conditionalFormatting sqref="A30:B30">
    <cfRule type="expression" dxfId="0" priority="19" stopIfTrue="1">
      <formula>$C$30&lt;3</formula>
    </cfRule>
  </conditionalFormatting>
  <conditionalFormatting sqref="A32:B32">
    <cfRule type="expression" dxfId="0" priority="18" stopIfTrue="1">
      <formula>$C$32&lt;3</formula>
    </cfRule>
  </conditionalFormatting>
  <conditionalFormatting sqref="A33:B33">
    <cfRule type="expression" dxfId="0" priority="17" stopIfTrue="1">
      <formula>$C$33&lt;3</formula>
    </cfRule>
  </conditionalFormatting>
  <conditionalFormatting sqref="A35:B35">
    <cfRule type="expression" dxfId="0" priority="16" stopIfTrue="1">
      <formula>$C$35&lt;3</formula>
    </cfRule>
  </conditionalFormatting>
  <conditionalFormatting sqref="A36:B36">
    <cfRule type="expression" dxfId="0" priority="15" stopIfTrue="1">
      <formula>$C$36&lt;3</formula>
    </cfRule>
  </conditionalFormatting>
  <conditionalFormatting sqref="A37:B37">
    <cfRule type="expression" dxfId="0" priority="14" stopIfTrue="1">
      <formula>$C$37&lt;3</formula>
    </cfRule>
  </conditionalFormatting>
  <conditionalFormatting sqref="A38:B38">
    <cfRule type="expression" dxfId="0" priority="13" stopIfTrue="1">
      <formula>$C$38&lt;3</formula>
    </cfRule>
  </conditionalFormatting>
  <conditionalFormatting sqref="A39:B39">
    <cfRule type="expression" dxfId="0" priority="12" stopIfTrue="1">
      <formula>$C$39&lt;3</formula>
    </cfRule>
  </conditionalFormatting>
  <conditionalFormatting sqref="A40:B40">
    <cfRule type="expression" dxfId="0" priority="11" stopIfTrue="1">
      <formula>$C$40&lt;3</formula>
    </cfRule>
  </conditionalFormatting>
  <conditionalFormatting sqref="A41:B41">
    <cfRule type="expression" dxfId="0" priority="10" stopIfTrue="1">
      <formula>$C$41&lt;3</formula>
    </cfRule>
  </conditionalFormatting>
  <conditionalFormatting sqref="A42:B42">
    <cfRule type="expression" dxfId="0" priority="9" stopIfTrue="1">
      <formula>$C$42&lt;3</formula>
    </cfRule>
  </conditionalFormatting>
  <conditionalFormatting sqref="A43:B43">
    <cfRule type="expression" dxfId="0" priority="8" stopIfTrue="1">
      <formula>$C$43&lt;3</formula>
    </cfRule>
  </conditionalFormatting>
  <conditionalFormatting sqref="A44:B44">
    <cfRule type="expression" dxfId="0" priority="7" stopIfTrue="1">
      <formula>$C$44&lt;3</formula>
    </cfRule>
  </conditionalFormatting>
  <conditionalFormatting sqref="A45:B45">
    <cfRule type="expression" dxfId="0" priority="6" stopIfTrue="1">
      <formula>$C$45&lt;3</formula>
    </cfRule>
  </conditionalFormatting>
  <conditionalFormatting sqref="A46:B46">
    <cfRule type="expression" dxfId="0" priority="4" stopIfTrue="1">
      <formula>$C$46&lt;3</formula>
    </cfRule>
  </conditionalFormatting>
  <conditionalFormatting sqref="A47:B47">
    <cfRule type="expression" dxfId="0" priority="3" stopIfTrue="1">
      <formula>$C$47&lt;3</formula>
    </cfRule>
  </conditionalFormatting>
  <conditionalFormatting sqref="A48:B48">
    <cfRule type="expression" dxfId="0" priority="2" stopIfTrue="1">
      <formula>$C$48&lt;3</formula>
    </cfRule>
  </conditionalFormatting>
  <conditionalFormatting sqref="A49:B49">
    <cfRule type="expression" dxfId="0" priority="1" stopIfTrue="1">
      <formula>$C$49&lt;3</formula>
    </cfRule>
  </conditionalFormatting>
  <printOptions horizontalCentered="1"/>
  <pageMargins left="0.25" right="0.25" top="0.75" bottom="0.5" header="0.511805555555556" footer="0.511805555555556"/>
  <pageSetup paperSize="9" scale="64" firstPageNumber="0" orientation="landscape" useFirstPageNumber="1" horizontalDpi="300" verticalDpi="300"/>
  <headerFooter alignWithMargins="0"/>
  <rowBreaks count="3" manualBreakCount="3">
    <brk id="17" max="6" man="1"/>
    <brk id="32" max="6" man="1"/>
    <brk id="42" max="6"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1" master="" otherUserPermission="visible"/>
  <rangeList sheetStid="2" master="" otherUserPermission="visible"/>
  <rangeList sheetStid="4" master="" otherUserPermission="visible"/>
  <rangeList sheetStid="3"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JFB</Manager>
  <Application>Microsoft Excel</Application>
  <HeadingPairs>
    <vt:vector size="2" baseType="variant">
      <vt:variant>
        <vt:lpstr>工作表</vt:lpstr>
      </vt:variant>
      <vt:variant>
        <vt:i4>7</vt:i4>
      </vt:variant>
    </vt:vector>
  </HeadingPairs>
  <TitlesOfParts>
    <vt:vector size="7" baseType="lpstr">
      <vt:lpstr>how to fill-up</vt:lpstr>
      <vt:lpstr>CPMR</vt:lpstr>
      <vt:lpstr>computation</vt:lpstr>
      <vt:lpstr>Questionnaire</vt:lpstr>
      <vt:lpstr>criteria</vt:lpstr>
      <vt:lpstr>APCPI</vt:lpstr>
      <vt:lpstr>Action Plan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User</cp:lastModifiedBy>
  <dcterms:created xsi:type="dcterms:W3CDTF">2016-09-30T12:48:00Z</dcterms:created>
  <cp:lastPrinted>2023-05-05T09:07:00Z</cp:lastPrinted>
  <dcterms:modified xsi:type="dcterms:W3CDTF">2025-03-27T15:38:59Z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9AB7E5BD7E974F39A6E31E7B1DE85BE2_13</vt:lpwstr>
  </property>
  <property fmtid="{D5CDD505-2E9C-101B-9397-08002B2CF9AE}" pid="3" name="KSOProductBuildVer">
    <vt:lpwstr>1033-12.2.0.20326</vt:lpwstr>
  </property>
</Properties>
</file>